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通过资格初审人员名单" sheetId="1" r:id="rId1"/>
  </sheets>
  <definedNames>
    <definedName name="_xlnm._FilterDatabase" localSheetId="0" hidden="1">通过资格初审人员名单!$A$2:$D$1054</definedName>
    <definedName name="_xlnm.Print_Titles" localSheetId="0">通过资格初审人员名单!$1:$2</definedName>
  </definedNames>
  <calcPr calcId="144525"/>
</workbook>
</file>

<file path=xl/sharedStrings.xml><?xml version="1.0" encoding="utf-8"?>
<sst xmlns="http://schemas.openxmlformats.org/spreadsheetml/2006/main" count="1058" uniqueCount="7">
  <si>
    <t>附件：儋州市那大镇卫生院2023年面向社会公开招聘编外公共卫生专技人员通过资格初审人员名单</t>
  </si>
  <si>
    <t>序号</t>
  </si>
  <si>
    <t>报考号</t>
  </si>
  <si>
    <t>报考岗位</t>
  </si>
  <si>
    <t>姓名</t>
  </si>
  <si>
    <t>备注</t>
  </si>
  <si>
    <t>0101_公共卫生专业技术岗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</si>
</sst>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4"/>
  <sheetViews>
    <sheetView tabSelected="1" zoomScaleSheetLayoutView="60" topLeftCell="A1033" workbookViewId="0">
      <selection activeCell="M1036" sqref="M1036"/>
    </sheetView>
  </sheetViews>
  <sheetFormatPr defaultColWidth="9" defaultRowHeight="35" customHeight="1" outlineLevelCol="6"/>
  <cols>
    <col min="1" max="1" width="9" style="2"/>
    <col min="2" max="2" width="26" style="3" customWidth="1"/>
    <col min="3" max="3" width="24.75" style="3" customWidth="1"/>
    <col min="4" max="4" width="11.125" style="3" customWidth="1"/>
    <col min="5" max="16384" width="9" style="2"/>
  </cols>
  <sheetData>
    <row r="1" s="1" customFormat="1" ht="52" customHeight="1" spans="1:5">
      <c r="A1" s="4" t="s">
        <v>0</v>
      </c>
      <c r="B1" s="4"/>
      <c r="C1" s="4"/>
      <c r="D1" s="4"/>
      <c r="E1" s="4"/>
    </row>
    <row r="2" s="1" customFormat="1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G2" s="7"/>
    </row>
    <row r="3" customHeight="1" spans="1:5">
      <c r="A3" s="8">
        <v>1</v>
      </c>
      <c r="B3" s="9" t="str">
        <f>"56222023081209013416161"</f>
        <v>56222023081209013416161</v>
      </c>
      <c r="C3" s="9" t="s">
        <v>6</v>
      </c>
      <c r="D3" s="9" t="str">
        <f>"王月丹"</f>
        <v>王月丹</v>
      </c>
      <c r="E3" s="10"/>
    </row>
    <row r="4" customHeight="1" spans="1:5">
      <c r="A4" s="8">
        <v>2</v>
      </c>
      <c r="B4" s="9" t="str">
        <f>"56222023081209103416185"</f>
        <v>56222023081209103416185</v>
      </c>
      <c r="C4" s="9" t="s">
        <v>6</v>
      </c>
      <c r="D4" s="9" t="str">
        <f>"薛欣玲"</f>
        <v>薛欣玲</v>
      </c>
      <c r="E4" s="10"/>
    </row>
    <row r="5" customHeight="1" spans="1:5">
      <c r="A5" s="8">
        <v>3</v>
      </c>
      <c r="B5" s="9" t="str">
        <f>"56222023081209020416164"</f>
        <v>56222023081209020416164</v>
      </c>
      <c r="C5" s="9" t="s">
        <v>6</v>
      </c>
      <c r="D5" s="9" t="str">
        <f>"陈媚女"</f>
        <v>陈媚女</v>
      </c>
      <c r="E5" s="10"/>
    </row>
    <row r="6" customHeight="1" spans="1:5">
      <c r="A6" s="8">
        <v>4</v>
      </c>
      <c r="B6" s="9" t="str">
        <f>"56222023081209005316159"</f>
        <v>56222023081209005316159</v>
      </c>
      <c r="C6" s="9" t="s">
        <v>6</v>
      </c>
      <c r="D6" s="9" t="str">
        <f>"苏乾妹"</f>
        <v>苏乾妹</v>
      </c>
      <c r="E6" s="10"/>
    </row>
    <row r="7" customHeight="1" spans="1:5">
      <c r="A7" s="8">
        <v>5</v>
      </c>
      <c r="B7" s="9" t="str">
        <f>"56222023081209082116179"</f>
        <v>56222023081209082116179</v>
      </c>
      <c r="C7" s="9" t="s">
        <v>6</v>
      </c>
      <c r="D7" s="9" t="str">
        <f>"朱淑如"</f>
        <v>朱淑如</v>
      </c>
      <c r="E7" s="10"/>
    </row>
    <row r="8" customHeight="1" spans="1:5">
      <c r="A8" s="8">
        <v>6</v>
      </c>
      <c r="B8" s="9" t="str">
        <f>"56222023081209100716183"</f>
        <v>56222023081209100716183</v>
      </c>
      <c r="C8" s="9" t="s">
        <v>6</v>
      </c>
      <c r="D8" s="9" t="str">
        <f>"郑庚彩"</f>
        <v>郑庚彩</v>
      </c>
      <c r="E8" s="10"/>
    </row>
    <row r="9" customHeight="1" spans="1:5">
      <c r="A9" s="8">
        <v>7</v>
      </c>
      <c r="B9" s="9" t="str">
        <f>"56222023081209240016213"</f>
        <v>56222023081209240016213</v>
      </c>
      <c r="C9" s="9" t="s">
        <v>6</v>
      </c>
      <c r="D9" s="9" t="str">
        <f>"林翰美"</f>
        <v>林翰美</v>
      </c>
      <c r="E9" s="10"/>
    </row>
    <row r="10" customHeight="1" spans="1:5">
      <c r="A10" s="8">
        <v>8</v>
      </c>
      <c r="B10" s="9" t="str">
        <f>"56222023081209081616177"</f>
        <v>56222023081209081616177</v>
      </c>
      <c r="C10" s="9" t="s">
        <v>6</v>
      </c>
      <c r="D10" s="9" t="str">
        <f>"陈丽花"</f>
        <v>陈丽花</v>
      </c>
      <c r="E10" s="10"/>
    </row>
    <row r="11" customHeight="1" spans="1:5">
      <c r="A11" s="8">
        <v>9</v>
      </c>
      <c r="B11" s="9" t="str">
        <f>"56222023081209190316202"</f>
        <v>56222023081209190316202</v>
      </c>
      <c r="C11" s="9" t="s">
        <v>6</v>
      </c>
      <c r="D11" s="9" t="str">
        <f>"李慧燕"</f>
        <v>李慧燕</v>
      </c>
      <c r="E11" s="10"/>
    </row>
    <row r="12" customHeight="1" spans="1:5">
      <c r="A12" s="8">
        <v>10</v>
      </c>
      <c r="B12" s="9" t="str">
        <f>"56222023081209333116226"</f>
        <v>56222023081209333116226</v>
      </c>
      <c r="C12" s="9" t="s">
        <v>6</v>
      </c>
      <c r="D12" s="9" t="str">
        <f>"陈国梅"</f>
        <v>陈国梅</v>
      </c>
      <c r="E12" s="10"/>
    </row>
    <row r="13" customHeight="1" spans="1:5">
      <c r="A13" s="8">
        <v>11</v>
      </c>
      <c r="B13" s="9" t="str">
        <f>"56222023081209405116240"</f>
        <v>56222023081209405116240</v>
      </c>
      <c r="C13" s="9" t="s">
        <v>6</v>
      </c>
      <c r="D13" s="9" t="str">
        <f>"欧桃丹"</f>
        <v>欧桃丹</v>
      </c>
      <c r="E13" s="10"/>
    </row>
    <row r="14" customHeight="1" spans="1:5">
      <c r="A14" s="8">
        <v>12</v>
      </c>
      <c r="B14" s="9" t="str">
        <f>"56222023081209195716207"</f>
        <v>56222023081209195716207</v>
      </c>
      <c r="C14" s="9" t="s">
        <v>6</v>
      </c>
      <c r="D14" s="9" t="str">
        <f>"符永丽"</f>
        <v>符永丽</v>
      </c>
      <c r="E14" s="10"/>
    </row>
    <row r="15" customHeight="1" spans="1:5">
      <c r="A15" s="8">
        <v>13</v>
      </c>
      <c r="B15" s="9" t="str">
        <f>"56222023081209172216199"</f>
        <v>56222023081209172216199</v>
      </c>
      <c r="C15" s="9" t="s">
        <v>6</v>
      </c>
      <c r="D15" s="9" t="str">
        <f>"陈大勇"</f>
        <v>陈大勇</v>
      </c>
      <c r="E15" s="10"/>
    </row>
    <row r="16" customHeight="1" spans="1:5">
      <c r="A16" s="8">
        <v>14</v>
      </c>
      <c r="B16" s="9" t="str">
        <f>"56222023081209254516217"</f>
        <v>56222023081209254516217</v>
      </c>
      <c r="C16" s="9" t="s">
        <v>6</v>
      </c>
      <c r="D16" s="9" t="str">
        <f>"李明娥"</f>
        <v>李明娥</v>
      </c>
      <c r="E16" s="10"/>
    </row>
    <row r="17" customHeight="1" spans="1:5">
      <c r="A17" s="8">
        <v>15</v>
      </c>
      <c r="B17" s="9" t="str">
        <f>"56222023081209015216163"</f>
        <v>56222023081209015216163</v>
      </c>
      <c r="C17" s="9" t="s">
        <v>6</v>
      </c>
      <c r="D17" s="9" t="str">
        <f>"陈朝丽"</f>
        <v>陈朝丽</v>
      </c>
      <c r="E17" s="10"/>
    </row>
    <row r="18" customHeight="1" spans="1:5">
      <c r="A18" s="8">
        <v>16</v>
      </c>
      <c r="B18" s="9" t="str">
        <f>"56222023081209011316160"</f>
        <v>56222023081209011316160</v>
      </c>
      <c r="C18" s="9" t="s">
        <v>6</v>
      </c>
      <c r="D18" s="9" t="str">
        <f>"陈炜虹"</f>
        <v>陈炜虹</v>
      </c>
      <c r="E18" s="10"/>
    </row>
    <row r="19" customHeight="1" spans="1:5">
      <c r="A19" s="8">
        <v>17</v>
      </c>
      <c r="B19" s="9" t="str">
        <f>"56222023081209571716284"</f>
        <v>56222023081209571716284</v>
      </c>
      <c r="C19" s="9" t="s">
        <v>6</v>
      </c>
      <c r="D19" s="9" t="str">
        <f>"林洪霞"</f>
        <v>林洪霞</v>
      </c>
      <c r="E19" s="10"/>
    </row>
    <row r="20" customHeight="1" spans="1:5">
      <c r="A20" s="8">
        <v>18</v>
      </c>
      <c r="B20" s="9" t="str">
        <f>"56222023081209492516263"</f>
        <v>56222023081209492516263</v>
      </c>
      <c r="C20" s="9" t="s">
        <v>6</v>
      </c>
      <c r="D20" s="9" t="str">
        <f>"林新艳"</f>
        <v>林新艳</v>
      </c>
      <c r="E20" s="10"/>
    </row>
    <row r="21" customHeight="1" spans="1:5">
      <c r="A21" s="8">
        <v>19</v>
      </c>
      <c r="B21" s="9" t="str">
        <f>"56222023081210005216293"</f>
        <v>56222023081210005216293</v>
      </c>
      <c r="C21" s="9" t="s">
        <v>6</v>
      </c>
      <c r="D21" s="9" t="str">
        <f>"李引红"</f>
        <v>李引红</v>
      </c>
      <c r="E21" s="10"/>
    </row>
    <row r="22" customHeight="1" spans="1:5">
      <c r="A22" s="8">
        <v>20</v>
      </c>
      <c r="B22" s="9" t="str">
        <f>"56222023081209453116254"</f>
        <v>56222023081209453116254</v>
      </c>
      <c r="C22" s="9" t="s">
        <v>6</v>
      </c>
      <c r="D22" s="9" t="str">
        <f>"李春菊"</f>
        <v>李春菊</v>
      </c>
      <c r="E22" s="10"/>
    </row>
    <row r="23" customHeight="1" spans="1:5">
      <c r="A23" s="8">
        <v>21</v>
      </c>
      <c r="B23" s="9" t="str">
        <f>"56222023081209553416278"</f>
        <v>56222023081209553416278</v>
      </c>
      <c r="C23" s="9" t="s">
        <v>6</v>
      </c>
      <c r="D23" s="9" t="str">
        <f>"吴芳芳"</f>
        <v>吴芳芳</v>
      </c>
      <c r="E23" s="10"/>
    </row>
    <row r="24" customHeight="1" spans="1:5">
      <c r="A24" s="8">
        <v>22</v>
      </c>
      <c r="B24" s="9" t="str">
        <f>"56222023081209492516262"</f>
        <v>56222023081209492516262</v>
      </c>
      <c r="C24" s="9" t="s">
        <v>6</v>
      </c>
      <c r="D24" s="9" t="str">
        <f>"沈芝彩"</f>
        <v>沈芝彩</v>
      </c>
      <c r="E24" s="10"/>
    </row>
    <row r="25" customHeight="1" spans="1:5">
      <c r="A25" s="8">
        <v>23</v>
      </c>
      <c r="B25" s="9" t="str">
        <f>"56222023081209381916234"</f>
        <v>56222023081209381916234</v>
      </c>
      <c r="C25" s="9" t="s">
        <v>6</v>
      </c>
      <c r="D25" s="9" t="str">
        <f>"张美求"</f>
        <v>张美求</v>
      </c>
      <c r="E25" s="10"/>
    </row>
    <row r="26" customHeight="1" spans="1:5">
      <c r="A26" s="8">
        <v>24</v>
      </c>
      <c r="B26" s="9" t="str">
        <f>"56222023081210035416301"</f>
        <v>56222023081210035416301</v>
      </c>
      <c r="C26" s="9" t="s">
        <v>6</v>
      </c>
      <c r="D26" s="9" t="str">
        <f>"王丽佳"</f>
        <v>王丽佳</v>
      </c>
      <c r="E26" s="10"/>
    </row>
    <row r="27" customHeight="1" spans="1:5">
      <c r="A27" s="8">
        <v>25</v>
      </c>
      <c r="B27" s="9" t="str">
        <f>"56222023081210184816332"</f>
        <v>56222023081210184816332</v>
      </c>
      <c r="C27" s="9" t="s">
        <v>6</v>
      </c>
      <c r="D27" s="9" t="str">
        <f>"羊彩姣"</f>
        <v>羊彩姣</v>
      </c>
      <c r="E27" s="10"/>
    </row>
    <row r="28" customHeight="1" spans="1:5">
      <c r="A28" s="8">
        <v>26</v>
      </c>
      <c r="B28" s="9" t="str">
        <f>"56222023081210191716335"</f>
        <v>56222023081210191716335</v>
      </c>
      <c r="C28" s="9" t="s">
        <v>6</v>
      </c>
      <c r="D28" s="9" t="str">
        <f>"李海燕"</f>
        <v>李海燕</v>
      </c>
      <c r="E28" s="10"/>
    </row>
    <row r="29" customHeight="1" spans="1:5">
      <c r="A29" s="8">
        <v>27</v>
      </c>
      <c r="B29" s="9" t="str">
        <f>"56222023081210222916349"</f>
        <v>56222023081210222916349</v>
      </c>
      <c r="C29" s="9" t="s">
        <v>6</v>
      </c>
      <c r="D29" s="9" t="str">
        <f>"李霞"</f>
        <v>李霞</v>
      </c>
      <c r="E29" s="10"/>
    </row>
    <row r="30" customHeight="1" spans="1:5">
      <c r="A30" s="8">
        <v>28</v>
      </c>
      <c r="B30" s="9" t="str">
        <f>"56222023081210023916296"</f>
        <v>56222023081210023916296</v>
      </c>
      <c r="C30" s="9" t="s">
        <v>6</v>
      </c>
      <c r="D30" s="9" t="str">
        <f>"王妹"</f>
        <v>王妹</v>
      </c>
      <c r="E30" s="10"/>
    </row>
    <row r="31" customHeight="1" spans="1:5">
      <c r="A31" s="8">
        <v>29</v>
      </c>
      <c r="B31" s="9" t="str">
        <f>"56222023081210212416343"</f>
        <v>56222023081210212416343</v>
      </c>
      <c r="C31" s="9" t="s">
        <v>6</v>
      </c>
      <c r="D31" s="9" t="str">
        <f>"许春燕"</f>
        <v>许春燕</v>
      </c>
      <c r="E31" s="10"/>
    </row>
    <row r="32" customHeight="1" spans="1:5">
      <c r="A32" s="8">
        <v>30</v>
      </c>
      <c r="B32" s="9" t="str">
        <f>"56222023081210264516360"</f>
        <v>56222023081210264516360</v>
      </c>
      <c r="C32" s="9" t="s">
        <v>6</v>
      </c>
      <c r="D32" s="9" t="str">
        <f>"刘秀华"</f>
        <v>刘秀华</v>
      </c>
      <c r="E32" s="10"/>
    </row>
    <row r="33" customHeight="1" spans="1:5">
      <c r="A33" s="8">
        <v>31</v>
      </c>
      <c r="B33" s="9" t="str">
        <f>"56222023081210125616323"</f>
        <v>56222023081210125616323</v>
      </c>
      <c r="C33" s="9" t="s">
        <v>6</v>
      </c>
      <c r="D33" s="9" t="str">
        <f>"王小芳"</f>
        <v>王小芳</v>
      </c>
      <c r="E33" s="10"/>
    </row>
    <row r="34" customHeight="1" spans="1:5">
      <c r="A34" s="8">
        <v>32</v>
      </c>
      <c r="B34" s="9" t="str">
        <f>"56222023081210361816380"</f>
        <v>56222023081210361816380</v>
      </c>
      <c r="C34" s="9" t="s">
        <v>6</v>
      </c>
      <c r="D34" s="9" t="str">
        <f>"李永丹"</f>
        <v>李永丹</v>
      </c>
      <c r="E34" s="10"/>
    </row>
    <row r="35" customHeight="1" spans="1:5">
      <c r="A35" s="8">
        <v>33</v>
      </c>
      <c r="B35" s="9" t="str">
        <f>"56222023081210190716333"</f>
        <v>56222023081210190716333</v>
      </c>
      <c r="C35" s="9" t="s">
        <v>6</v>
      </c>
      <c r="D35" s="9" t="str">
        <f>"王新馨"</f>
        <v>王新馨</v>
      </c>
      <c r="E35" s="10"/>
    </row>
    <row r="36" customHeight="1" spans="1:5">
      <c r="A36" s="8">
        <v>34</v>
      </c>
      <c r="B36" s="9" t="str">
        <f>"56222023081210212316342"</f>
        <v>56222023081210212316342</v>
      </c>
      <c r="C36" s="9" t="s">
        <v>6</v>
      </c>
      <c r="D36" s="9" t="str">
        <f>"张木英"</f>
        <v>张木英</v>
      </c>
      <c r="E36" s="10"/>
    </row>
    <row r="37" customHeight="1" spans="1:5">
      <c r="A37" s="8">
        <v>35</v>
      </c>
      <c r="B37" s="9" t="str">
        <f>"56222023081210295416367"</f>
        <v>56222023081210295416367</v>
      </c>
      <c r="C37" s="9" t="s">
        <v>6</v>
      </c>
      <c r="D37" s="9" t="str">
        <f>"林德莲"</f>
        <v>林德莲</v>
      </c>
      <c r="E37" s="10"/>
    </row>
    <row r="38" customHeight="1" spans="1:5">
      <c r="A38" s="8">
        <v>36</v>
      </c>
      <c r="B38" s="9" t="str">
        <f>"56222023081209054616169"</f>
        <v>56222023081209054616169</v>
      </c>
      <c r="C38" s="9" t="s">
        <v>6</v>
      </c>
      <c r="D38" s="9" t="str">
        <f>"杨寿娜"</f>
        <v>杨寿娜</v>
      </c>
      <c r="E38" s="10"/>
    </row>
    <row r="39" customHeight="1" spans="1:5">
      <c r="A39" s="8">
        <v>37</v>
      </c>
      <c r="B39" s="9" t="str">
        <f>"56222023081210383816383"</f>
        <v>56222023081210383816383</v>
      </c>
      <c r="C39" s="9" t="s">
        <v>6</v>
      </c>
      <c r="D39" s="9" t="str">
        <f>"林美桃"</f>
        <v>林美桃</v>
      </c>
      <c r="E39" s="10"/>
    </row>
    <row r="40" customHeight="1" spans="1:5">
      <c r="A40" s="8">
        <v>38</v>
      </c>
      <c r="B40" s="9" t="str">
        <f>"56222023081210455316393"</f>
        <v>56222023081210455316393</v>
      </c>
      <c r="C40" s="9" t="s">
        <v>6</v>
      </c>
      <c r="D40" s="9" t="str">
        <f>"黎长女"</f>
        <v>黎长女</v>
      </c>
      <c r="E40" s="10"/>
    </row>
    <row r="41" customHeight="1" spans="1:5">
      <c r="A41" s="8">
        <v>39</v>
      </c>
      <c r="B41" s="9" t="str">
        <f>"56222023081209531216272"</f>
        <v>56222023081209531216272</v>
      </c>
      <c r="C41" s="9" t="s">
        <v>6</v>
      </c>
      <c r="D41" s="9" t="str">
        <f>"符菊花"</f>
        <v>符菊花</v>
      </c>
      <c r="E41" s="10"/>
    </row>
    <row r="42" customHeight="1" spans="1:5">
      <c r="A42" s="8">
        <v>40</v>
      </c>
      <c r="B42" s="9" t="str">
        <f>"56222023081210302216368"</f>
        <v>56222023081210302216368</v>
      </c>
      <c r="C42" s="9" t="s">
        <v>6</v>
      </c>
      <c r="D42" s="9" t="str">
        <f>"郑胜坤"</f>
        <v>郑胜坤</v>
      </c>
      <c r="E42" s="10"/>
    </row>
    <row r="43" customHeight="1" spans="1:5">
      <c r="A43" s="8">
        <v>41</v>
      </c>
      <c r="B43" s="9" t="str">
        <f>"56222023081210495716402"</f>
        <v>56222023081210495716402</v>
      </c>
      <c r="C43" s="9" t="s">
        <v>6</v>
      </c>
      <c r="D43" s="9" t="str">
        <f>"张秋虹"</f>
        <v>张秋虹</v>
      </c>
      <c r="E43" s="10"/>
    </row>
    <row r="44" customHeight="1" spans="1:5">
      <c r="A44" s="8">
        <v>42</v>
      </c>
      <c r="B44" s="9" t="str">
        <f>"56222023081210305316370"</f>
        <v>56222023081210305316370</v>
      </c>
      <c r="C44" s="9" t="s">
        <v>6</v>
      </c>
      <c r="D44" s="9" t="str">
        <f>"邓桂鹏"</f>
        <v>邓桂鹏</v>
      </c>
      <c r="E44" s="10"/>
    </row>
    <row r="45" customHeight="1" spans="1:5">
      <c r="A45" s="8">
        <v>43</v>
      </c>
      <c r="B45" s="9" t="str">
        <f>"56222023081210431516388"</f>
        <v>56222023081210431516388</v>
      </c>
      <c r="C45" s="9" t="s">
        <v>6</v>
      </c>
      <c r="D45" s="9" t="str">
        <f>"何慧娜"</f>
        <v>何慧娜</v>
      </c>
      <c r="E45" s="10"/>
    </row>
    <row r="46" customHeight="1" spans="1:5">
      <c r="A46" s="8">
        <v>44</v>
      </c>
      <c r="B46" s="9" t="str">
        <f>"56222023081209325516224"</f>
        <v>56222023081209325516224</v>
      </c>
      <c r="C46" s="9" t="s">
        <v>6</v>
      </c>
      <c r="D46" s="9" t="str">
        <f>"李唐忠"</f>
        <v>李唐忠</v>
      </c>
      <c r="E46" s="10"/>
    </row>
    <row r="47" customHeight="1" spans="1:5">
      <c r="A47" s="8">
        <v>45</v>
      </c>
      <c r="B47" s="9" t="str">
        <f>"56222023081209401316238"</f>
        <v>56222023081209401316238</v>
      </c>
      <c r="C47" s="9" t="s">
        <v>6</v>
      </c>
      <c r="D47" s="9" t="str">
        <f>"陈金来"</f>
        <v>陈金来</v>
      </c>
      <c r="E47" s="10"/>
    </row>
    <row r="48" customHeight="1" spans="1:5">
      <c r="A48" s="8">
        <v>46</v>
      </c>
      <c r="B48" s="9" t="str">
        <f>"56222023081210183516331"</f>
        <v>56222023081210183516331</v>
      </c>
      <c r="C48" s="9" t="s">
        <v>6</v>
      </c>
      <c r="D48" s="9" t="str">
        <f>"张浩然"</f>
        <v>张浩然</v>
      </c>
      <c r="E48" s="10"/>
    </row>
    <row r="49" customHeight="1" spans="1:5">
      <c r="A49" s="8">
        <v>47</v>
      </c>
      <c r="B49" s="9" t="str">
        <f>"56222023081210544916417"</f>
        <v>56222023081210544916417</v>
      </c>
      <c r="C49" s="9" t="s">
        <v>6</v>
      </c>
      <c r="D49" s="9" t="str">
        <f>"符玉梅"</f>
        <v>符玉梅</v>
      </c>
      <c r="E49" s="10"/>
    </row>
    <row r="50" customHeight="1" spans="1:5">
      <c r="A50" s="8">
        <v>48</v>
      </c>
      <c r="B50" s="9" t="str">
        <f>"56222023081210521416409"</f>
        <v>56222023081210521416409</v>
      </c>
      <c r="C50" s="9" t="s">
        <v>6</v>
      </c>
      <c r="D50" s="9" t="str">
        <f>"何精月"</f>
        <v>何精月</v>
      </c>
      <c r="E50" s="10"/>
    </row>
    <row r="51" customHeight="1" spans="1:5">
      <c r="A51" s="8">
        <v>49</v>
      </c>
      <c r="B51" s="9" t="str">
        <f>"56222023081209055516170"</f>
        <v>56222023081209055516170</v>
      </c>
      <c r="C51" s="9" t="s">
        <v>6</v>
      </c>
      <c r="D51" s="9" t="str">
        <f>"李英南"</f>
        <v>李英南</v>
      </c>
      <c r="E51" s="10"/>
    </row>
    <row r="52" customHeight="1" spans="1:5">
      <c r="A52" s="8">
        <v>50</v>
      </c>
      <c r="B52" s="9" t="str">
        <f>"56222023081209452816253"</f>
        <v>56222023081209452816253</v>
      </c>
      <c r="C52" s="9" t="s">
        <v>6</v>
      </c>
      <c r="D52" s="9" t="str">
        <f>"吴敏杏"</f>
        <v>吴敏杏</v>
      </c>
      <c r="E52" s="10"/>
    </row>
    <row r="53" customHeight="1" spans="1:5">
      <c r="A53" s="8">
        <v>51</v>
      </c>
      <c r="B53" s="9" t="str">
        <f>"56222023081210035416300"</f>
        <v>56222023081210035416300</v>
      </c>
      <c r="C53" s="9" t="s">
        <v>6</v>
      </c>
      <c r="D53" s="9" t="str">
        <f>"王冰冰"</f>
        <v>王冰冰</v>
      </c>
      <c r="E53" s="10"/>
    </row>
    <row r="54" customHeight="1" spans="1:5">
      <c r="A54" s="8">
        <v>52</v>
      </c>
      <c r="B54" s="9" t="str">
        <f>"56222023081210350016377"</f>
        <v>56222023081210350016377</v>
      </c>
      <c r="C54" s="9" t="s">
        <v>6</v>
      </c>
      <c r="D54" s="9" t="str">
        <f>"吴尾女"</f>
        <v>吴尾女</v>
      </c>
      <c r="E54" s="10"/>
    </row>
    <row r="55" customHeight="1" spans="1:5">
      <c r="A55" s="8">
        <v>53</v>
      </c>
      <c r="B55" s="9" t="str">
        <f>"56222023081210285916364"</f>
        <v>56222023081210285916364</v>
      </c>
      <c r="C55" s="9" t="s">
        <v>6</v>
      </c>
      <c r="D55" s="9" t="str">
        <f>"王井梅"</f>
        <v>王井梅</v>
      </c>
      <c r="E55" s="10"/>
    </row>
    <row r="56" customHeight="1" spans="1:5">
      <c r="A56" s="8">
        <v>54</v>
      </c>
      <c r="B56" s="9" t="str">
        <f>"56222023081211144416464"</f>
        <v>56222023081211144416464</v>
      </c>
      <c r="C56" s="9" t="s">
        <v>6</v>
      </c>
      <c r="D56" s="9" t="str">
        <f>"吴桂香"</f>
        <v>吴桂香</v>
      </c>
      <c r="E56" s="10"/>
    </row>
    <row r="57" customHeight="1" spans="1:5">
      <c r="A57" s="8">
        <v>55</v>
      </c>
      <c r="B57" s="9" t="str">
        <f>"56222023081210532816415"</f>
        <v>56222023081210532816415</v>
      </c>
      <c r="C57" s="9" t="s">
        <v>6</v>
      </c>
      <c r="D57" s="9" t="str">
        <f>"王尧芝"</f>
        <v>王尧芝</v>
      </c>
      <c r="E57" s="10"/>
    </row>
    <row r="58" customHeight="1" spans="1:5">
      <c r="A58" s="8">
        <v>56</v>
      </c>
      <c r="B58" s="9" t="str">
        <f>"56222023081211131616459"</f>
        <v>56222023081211131616459</v>
      </c>
      <c r="C58" s="9" t="s">
        <v>6</v>
      </c>
      <c r="D58" s="9" t="str">
        <f>"李宽女"</f>
        <v>李宽女</v>
      </c>
      <c r="E58" s="10"/>
    </row>
    <row r="59" customHeight="1" spans="1:5">
      <c r="A59" s="8">
        <v>57</v>
      </c>
      <c r="B59" s="9" t="str">
        <f>"56222023081211161416468"</f>
        <v>56222023081211161416468</v>
      </c>
      <c r="C59" s="9" t="s">
        <v>6</v>
      </c>
      <c r="D59" s="9" t="str">
        <f>"羊学武"</f>
        <v>羊学武</v>
      </c>
      <c r="E59" s="10"/>
    </row>
    <row r="60" customHeight="1" spans="1:5">
      <c r="A60" s="8">
        <v>58</v>
      </c>
      <c r="B60" s="9" t="str">
        <f>"56222023081210421216387"</f>
        <v>56222023081210421216387</v>
      </c>
      <c r="C60" s="9" t="s">
        <v>6</v>
      </c>
      <c r="D60" s="9" t="str">
        <f>"蔡炜君"</f>
        <v>蔡炜君</v>
      </c>
      <c r="E60" s="10"/>
    </row>
    <row r="61" customHeight="1" spans="1:5">
      <c r="A61" s="8">
        <v>59</v>
      </c>
      <c r="B61" s="9" t="str">
        <f>"56222023081209015216162"</f>
        <v>56222023081209015216162</v>
      </c>
      <c r="C61" s="9" t="s">
        <v>6</v>
      </c>
      <c r="D61" s="9" t="str">
        <f>"何馨妍"</f>
        <v>何馨妍</v>
      </c>
      <c r="E61" s="10"/>
    </row>
    <row r="62" customHeight="1" spans="1:5">
      <c r="A62" s="8">
        <v>60</v>
      </c>
      <c r="B62" s="9" t="str">
        <f>"56222023081210022416295"</f>
        <v>56222023081210022416295</v>
      </c>
      <c r="C62" s="9" t="s">
        <v>6</v>
      </c>
      <c r="D62" s="9" t="str">
        <f>"朱文妹"</f>
        <v>朱文妹</v>
      </c>
      <c r="E62" s="10"/>
    </row>
    <row r="63" customHeight="1" spans="1:5">
      <c r="A63" s="8">
        <v>61</v>
      </c>
      <c r="B63" s="9" t="str">
        <f>"56222023081211174416470"</f>
        <v>56222023081211174416470</v>
      </c>
      <c r="C63" s="9" t="s">
        <v>6</v>
      </c>
      <c r="D63" s="9" t="str">
        <f>"吴亚妮"</f>
        <v>吴亚妮</v>
      </c>
      <c r="E63" s="10"/>
    </row>
    <row r="64" customHeight="1" spans="1:5">
      <c r="A64" s="8">
        <v>62</v>
      </c>
      <c r="B64" s="9" t="str">
        <f>"56222023081211153216466"</f>
        <v>56222023081211153216466</v>
      </c>
      <c r="C64" s="9" t="s">
        <v>6</v>
      </c>
      <c r="D64" s="9" t="str">
        <f>"苏鸿万"</f>
        <v>苏鸿万</v>
      </c>
      <c r="E64" s="10"/>
    </row>
    <row r="65" customHeight="1" spans="1:5">
      <c r="A65" s="8">
        <v>63</v>
      </c>
      <c r="B65" s="9" t="str">
        <f>"56222023081211230616480"</f>
        <v>56222023081211230616480</v>
      </c>
      <c r="C65" s="9" t="s">
        <v>6</v>
      </c>
      <c r="D65" s="9" t="str">
        <f>"徐春花"</f>
        <v>徐春花</v>
      </c>
      <c r="E65" s="10"/>
    </row>
    <row r="66" customHeight="1" spans="1:5">
      <c r="A66" s="8">
        <v>64</v>
      </c>
      <c r="B66" s="9" t="str">
        <f>"56222023081210440216390"</f>
        <v>56222023081210440216390</v>
      </c>
      <c r="C66" s="9" t="s">
        <v>6</v>
      </c>
      <c r="D66" s="9" t="str">
        <f>"许国桃"</f>
        <v>许国桃</v>
      </c>
      <c r="E66" s="10"/>
    </row>
    <row r="67" customHeight="1" spans="1:5">
      <c r="A67" s="8">
        <v>65</v>
      </c>
      <c r="B67" s="9" t="str">
        <f>"56222023081211110916454"</f>
        <v>56222023081211110916454</v>
      </c>
      <c r="C67" s="9" t="s">
        <v>6</v>
      </c>
      <c r="D67" s="9" t="str">
        <f>"唐月交"</f>
        <v>唐月交</v>
      </c>
      <c r="E67" s="10"/>
    </row>
    <row r="68" customHeight="1" spans="1:5">
      <c r="A68" s="8">
        <v>66</v>
      </c>
      <c r="B68" s="9" t="str">
        <f>"56222023081210550616419"</f>
        <v>56222023081210550616419</v>
      </c>
      <c r="C68" s="9" t="s">
        <v>6</v>
      </c>
      <c r="D68" s="9" t="str">
        <f>"唐小提"</f>
        <v>唐小提</v>
      </c>
      <c r="E68" s="10"/>
    </row>
    <row r="69" customHeight="1" spans="1:5">
      <c r="A69" s="8">
        <v>67</v>
      </c>
      <c r="B69" s="9" t="str">
        <f>"56222023081210570816425"</f>
        <v>56222023081210570816425</v>
      </c>
      <c r="C69" s="9" t="s">
        <v>6</v>
      </c>
      <c r="D69" s="9" t="str">
        <f>"赵发玲"</f>
        <v>赵发玲</v>
      </c>
      <c r="E69" s="10"/>
    </row>
    <row r="70" customHeight="1" spans="1:5">
      <c r="A70" s="8">
        <v>68</v>
      </c>
      <c r="B70" s="9" t="str">
        <f>"56222023081211525416545"</f>
        <v>56222023081211525416545</v>
      </c>
      <c r="C70" s="9" t="s">
        <v>6</v>
      </c>
      <c r="D70" s="9" t="str">
        <f>"张才惠"</f>
        <v>张才惠</v>
      </c>
      <c r="E70" s="10"/>
    </row>
    <row r="71" customHeight="1" spans="1:5">
      <c r="A71" s="8">
        <v>69</v>
      </c>
      <c r="B71" s="9" t="str">
        <f>"56222023081211445716528"</f>
        <v>56222023081211445716528</v>
      </c>
      <c r="C71" s="9" t="s">
        <v>6</v>
      </c>
      <c r="D71" s="9" t="str">
        <f>"王初爱"</f>
        <v>王初爱</v>
      </c>
      <c r="E71" s="10"/>
    </row>
    <row r="72" customHeight="1" spans="1:5">
      <c r="A72" s="8">
        <v>70</v>
      </c>
      <c r="B72" s="9" t="str">
        <f>"56222023081211372816510"</f>
        <v>56222023081211372816510</v>
      </c>
      <c r="C72" s="9" t="s">
        <v>6</v>
      </c>
      <c r="D72" s="9" t="str">
        <f>"马美红"</f>
        <v>马美红</v>
      </c>
      <c r="E72" s="10"/>
    </row>
    <row r="73" customHeight="1" spans="1:5">
      <c r="A73" s="8">
        <v>71</v>
      </c>
      <c r="B73" s="9" t="str">
        <f>"56222023081209244816215"</f>
        <v>56222023081209244816215</v>
      </c>
      <c r="C73" s="9" t="s">
        <v>6</v>
      </c>
      <c r="D73" s="9" t="str">
        <f>"陈华丽"</f>
        <v>陈华丽</v>
      </c>
      <c r="E73" s="10"/>
    </row>
    <row r="74" customHeight="1" spans="1:5">
      <c r="A74" s="8">
        <v>72</v>
      </c>
      <c r="B74" s="9" t="str">
        <f>"56222023081211063816447"</f>
        <v>56222023081211063816447</v>
      </c>
      <c r="C74" s="9" t="s">
        <v>6</v>
      </c>
      <c r="D74" s="9" t="str">
        <f>"陈云梅"</f>
        <v>陈云梅</v>
      </c>
      <c r="E74" s="10"/>
    </row>
    <row r="75" customHeight="1" spans="1:5">
      <c r="A75" s="8">
        <v>73</v>
      </c>
      <c r="B75" s="9" t="str">
        <f>"56222023081211470916531"</f>
        <v>56222023081211470916531</v>
      </c>
      <c r="C75" s="9" t="s">
        <v>6</v>
      </c>
      <c r="D75" s="9" t="str">
        <f>"符丽海"</f>
        <v>符丽海</v>
      </c>
      <c r="E75" s="10"/>
    </row>
    <row r="76" customHeight="1" spans="1:5">
      <c r="A76" s="8">
        <v>74</v>
      </c>
      <c r="B76" s="9" t="str">
        <f>"56222023081211443516526"</f>
        <v>56222023081211443516526</v>
      </c>
      <c r="C76" s="9" t="s">
        <v>6</v>
      </c>
      <c r="D76" s="9" t="str">
        <f>"张鸾艳"</f>
        <v>张鸾艳</v>
      </c>
      <c r="E76" s="10"/>
    </row>
    <row r="77" customHeight="1" spans="1:5">
      <c r="A77" s="8">
        <v>75</v>
      </c>
      <c r="B77" s="9" t="str">
        <f>"56222023081212094716576"</f>
        <v>56222023081212094716576</v>
      </c>
      <c r="C77" s="9" t="s">
        <v>6</v>
      </c>
      <c r="D77" s="9" t="str">
        <f>"李衍菊"</f>
        <v>李衍菊</v>
      </c>
      <c r="E77" s="10"/>
    </row>
    <row r="78" customHeight="1" spans="1:5">
      <c r="A78" s="8">
        <v>76</v>
      </c>
      <c r="B78" s="9" t="str">
        <f>"56222023081212054316568"</f>
        <v>56222023081212054316568</v>
      </c>
      <c r="C78" s="9" t="s">
        <v>6</v>
      </c>
      <c r="D78" s="9" t="str">
        <f>"李丽花"</f>
        <v>李丽花</v>
      </c>
      <c r="E78" s="10"/>
    </row>
    <row r="79" customHeight="1" spans="1:5">
      <c r="A79" s="8">
        <v>77</v>
      </c>
      <c r="B79" s="9" t="str">
        <f>"56222023081212073516572"</f>
        <v>56222023081212073516572</v>
      </c>
      <c r="C79" s="9" t="s">
        <v>6</v>
      </c>
      <c r="D79" s="9" t="str">
        <f>"张福爱"</f>
        <v>张福爱</v>
      </c>
      <c r="E79" s="10"/>
    </row>
    <row r="80" customHeight="1" spans="1:5">
      <c r="A80" s="8">
        <v>78</v>
      </c>
      <c r="B80" s="9" t="str">
        <f>"56222023081209520716268"</f>
        <v>56222023081209520716268</v>
      </c>
      <c r="C80" s="9" t="s">
        <v>6</v>
      </c>
      <c r="D80" s="9" t="str">
        <f>"朱静桃"</f>
        <v>朱静桃</v>
      </c>
      <c r="E80" s="10"/>
    </row>
    <row r="81" customHeight="1" spans="1:5">
      <c r="A81" s="8">
        <v>79</v>
      </c>
      <c r="B81" s="9" t="str">
        <f>"56222023081212011216559"</f>
        <v>56222023081212011216559</v>
      </c>
      <c r="C81" s="9" t="s">
        <v>6</v>
      </c>
      <c r="D81" s="9" t="str">
        <f>"李壮椒"</f>
        <v>李壮椒</v>
      </c>
      <c r="E81" s="10"/>
    </row>
    <row r="82" customHeight="1" spans="1:5">
      <c r="A82" s="8">
        <v>80</v>
      </c>
      <c r="B82" s="9" t="str">
        <f>"56222023081209355316230"</f>
        <v>56222023081209355316230</v>
      </c>
      <c r="C82" s="9" t="s">
        <v>6</v>
      </c>
      <c r="D82" s="9" t="str">
        <f>"符景暧"</f>
        <v>符景暧</v>
      </c>
      <c r="E82" s="10"/>
    </row>
    <row r="83" customHeight="1" spans="1:5">
      <c r="A83" s="8">
        <v>81</v>
      </c>
      <c r="B83" s="9" t="str">
        <f>"56222023081211244816484"</f>
        <v>56222023081211244816484</v>
      </c>
      <c r="C83" s="9" t="s">
        <v>6</v>
      </c>
      <c r="D83" s="9" t="str">
        <f>"陈竹女"</f>
        <v>陈竹女</v>
      </c>
      <c r="E83" s="10"/>
    </row>
    <row r="84" customHeight="1" spans="1:5">
      <c r="A84" s="8">
        <v>82</v>
      </c>
      <c r="B84" s="9" t="str">
        <f>"56222023081209555816280"</f>
        <v>56222023081209555816280</v>
      </c>
      <c r="C84" s="9" t="s">
        <v>6</v>
      </c>
      <c r="D84" s="9" t="str">
        <f>"杨和娜"</f>
        <v>杨和娜</v>
      </c>
      <c r="E84" s="10"/>
    </row>
    <row r="85" customHeight="1" spans="1:5">
      <c r="A85" s="8">
        <v>83</v>
      </c>
      <c r="B85" s="9" t="str">
        <f>"56222023081212452916640"</f>
        <v>56222023081212452916640</v>
      </c>
      <c r="C85" s="9" t="s">
        <v>6</v>
      </c>
      <c r="D85" s="9" t="str">
        <f>"麦开娟"</f>
        <v>麦开娟</v>
      </c>
      <c r="E85" s="10"/>
    </row>
    <row r="86" customHeight="1" spans="1:5">
      <c r="A86" s="8">
        <v>84</v>
      </c>
      <c r="B86" s="9" t="str">
        <f>"56222023081209022116165"</f>
        <v>56222023081209022116165</v>
      </c>
      <c r="C86" s="9" t="s">
        <v>6</v>
      </c>
      <c r="D86" s="9" t="str">
        <f>"陈文花"</f>
        <v>陈文花</v>
      </c>
      <c r="E86" s="10"/>
    </row>
    <row r="87" customHeight="1" spans="1:5">
      <c r="A87" s="8">
        <v>85</v>
      </c>
      <c r="B87" s="9" t="str">
        <f>"56222023081212451616639"</f>
        <v>56222023081212451616639</v>
      </c>
      <c r="C87" s="9" t="s">
        <v>6</v>
      </c>
      <c r="D87" s="9" t="str">
        <f>"刘秀丽"</f>
        <v>刘秀丽</v>
      </c>
      <c r="E87" s="10"/>
    </row>
    <row r="88" customHeight="1" spans="1:5">
      <c r="A88" s="8">
        <v>86</v>
      </c>
      <c r="B88" s="9" t="str">
        <f>"56222023081211445916529"</f>
        <v>56222023081211445916529</v>
      </c>
      <c r="C88" s="9" t="s">
        <v>6</v>
      </c>
      <c r="D88" s="9" t="str">
        <f>"朱婆兰"</f>
        <v>朱婆兰</v>
      </c>
      <c r="E88" s="10"/>
    </row>
    <row r="89" customHeight="1" spans="1:5">
      <c r="A89" s="8">
        <v>87</v>
      </c>
      <c r="B89" s="9" t="str">
        <f>"56222023081212550216656"</f>
        <v>56222023081212550216656</v>
      </c>
      <c r="C89" s="9" t="s">
        <v>6</v>
      </c>
      <c r="D89" s="9" t="str">
        <f>"郑馨鸯"</f>
        <v>郑馨鸯</v>
      </c>
      <c r="E89" s="10"/>
    </row>
    <row r="90" customHeight="1" spans="1:5">
      <c r="A90" s="8">
        <v>88</v>
      </c>
      <c r="B90" s="9" t="str">
        <f>"56222023081212010316558"</f>
        <v>56222023081212010316558</v>
      </c>
      <c r="C90" s="9" t="s">
        <v>6</v>
      </c>
      <c r="D90" s="9" t="str">
        <f>"黎小乾"</f>
        <v>黎小乾</v>
      </c>
      <c r="E90" s="10"/>
    </row>
    <row r="91" customHeight="1" spans="1:5">
      <c r="A91" s="8">
        <v>89</v>
      </c>
      <c r="B91" s="9" t="str">
        <f>"56222023081212265216609"</f>
        <v>56222023081212265216609</v>
      </c>
      <c r="C91" s="9" t="s">
        <v>6</v>
      </c>
      <c r="D91" s="9" t="str">
        <f>"苏贤波"</f>
        <v>苏贤波</v>
      </c>
      <c r="E91" s="10"/>
    </row>
    <row r="92" customHeight="1" spans="1:5">
      <c r="A92" s="8">
        <v>90</v>
      </c>
      <c r="B92" s="9" t="str">
        <f>"56222023081210193116336"</f>
        <v>56222023081210193116336</v>
      </c>
      <c r="C92" s="9" t="s">
        <v>6</v>
      </c>
      <c r="D92" s="9" t="str">
        <f>"陈梅楼"</f>
        <v>陈梅楼</v>
      </c>
      <c r="E92" s="10"/>
    </row>
    <row r="93" customHeight="1" spans="1:5">
      <c r="A93" s="8">
        <v>91</v>
      </c>
      <c r="B93" s="9" t="str">
        <f>"56222023081209463216257"</f>
        <v>56222023081209463216257</v>
      </c>
      <c r="C93" s="9" t="s">
        <v>6</v>
      </c>
      <c r="D93" s="9" t="str">
        <f>"符美艳"</f>
        <v>符美艳</v>
      </c>
      <c r="E93" s="10"/>
    </row>
    <row r="94" customHeight="1" spans="1:5">
      <c r="A94" s="8">
        <v>92</v>
      </c>
      <c r="B94" s="9" t="str">
        <f>"56222023081211255916487"</f>
        <v>56222023081211255916487</v>
      </c>
      <c r="C94" s="9" t="s">
        <v>6</v>
      </c>
      <c r="D94" s="9" t="str">
        <f>"陈娇乾"</f>
        <v>陈娇乾</v>
      </c>
      <c r="E94" s="10"/>
    </row>
    <row r="95" customHeight="1" spans="1:5">
      <c r="A95" s="8">
        <v>93</v>
      </c>
      <c r="B95" s="9" t="str">
        <f>"56222023081212372116624"</f>
        <v>56222023081212372116624</v>
      </c>
      <c r="C95" s="9" t="s">
        <v>6</v>
      </c>
      <c r="D95" s="9" t="str">
        <f>"邱小英"</f>
        <v>邱小英</v>
      </c>
      <c r="E95" s="10"/>
    </row>
    <row r="96" customHeight="1" spans="1:5">
      <c r="A96" s="8">
        <v>94</v>
      </c>
      <c r="B96" s="9" t="str">
        <f>"56222023081212560816659"</f>
        <v>56222023081212560816659</v>
      </c>
      <c r="C96" s="9" t="s">
        <v>6</v>
      </c>
      <c r="D96" s="9" t="str">
        <f>"邢火云"</f>
        <v>邢火云</v>
      </c>
      <c r="E96" s="10"/>
    </row>
    <row r="97" customHeight="1" spans="1:5">
      <c r="A97" s="8">
        <v>95</v>
      </c>
      <c r="B97" s="9" t="str">
        <f>"56222023081213053516680"</f>
        <v>56222023081213053516680</v>
      </c>
      <c r="C97" s="9" t="s">
        <v>6</v>
      </c>
      <c r="D97" s="9" t="str">
        <f>"陈道玲"</f>
        <v>陈道玲</v>
      </c>
      <c r="E97" s="10"/>
    </row>
    <row r="98" customHeight="1" spans="1:5">
      <c r="A98" s="8">
        <v>96</v>
      </c>
      <c r="B98" s="9" t="str">
        <f>"56222023081212572016664"</f>
        <v>56222023081212572016664</v>
      </c>
      <c r="C98" s="9" t="s">
        <v>6</v>
      </c>
      <c r="D98" s="9" t="str">
        <f>"陆发元"</f>
        <v>陆发元</v>
      </c>
      <c r="E98" s="10"/>
    </row>
    <row r="99" customHeight="1" spans="1:5">
      <c r="A99" s="8">
        <v>97</v>
      </c>
      <c r="B99" s="9" t="str">
        <f>"56222023081209434516247"</f>
        <v>56222023081209434516247</v>
      </c>
      <c r="C99" s="9" t="s">
        <v>6</v>
      </c>
      <c r="D99" s="9" t="str">
        <f>"李广兰"</f>
        <v>李广兰</v>
      </c>
      <c r="E99" s="10"/>
    </row>
    <row r="100" customHeight="1" spans="1:5">
      <c r="A100" s="8">
        <v>98</v>
      </c>
      <c r="B100" s="9" t="str">
        <f>"56222023081212165216586"</f>
        <v>56222023081212165216586</v>
      </c>
      <c r="C100" s="9" t="s">
        <v>6</v>
      </c>
      <c r="D100" s="9" t="str">
        <f>"黄琼群"</f>
        <v>黄琼群</v>
      </c>
      <c r="E100" s="10"/>
    </row>
    <row r="101" customHeight="1" spans="1:5">
      <c r="A101" s="8">
        <v>99</v>
      </c>
      <c r="B101" s="9" t="str">
        <f>"56222023081213064816683"</f>
        <v>56222023081213064816683</v>
      </c>
      <c r="C101" s="9" t="s">
        <v>6</v>
      </c>
      <c r="D101" s="9" t="str">
        <f>"徐汉桃"</f>
        <v>徐汉桃</v>
      </c>
      <c r="E101" s="10"/>
    </row>
    <row r="102" customHeight="1" spans="1:5">
      <c r="A102" s="8">
        <v>100</v>
      </c>
      <c r="B102" s="9" t="str">
        <f>"56222023081213025916675"</f>
        <v>56222023081213025916675</v>
      </c>
      <c r="C102" s="9" t="s">
        <v>6</v>
      </c>
      <c r="D102" s="9" t="str">
        <f>"陈秀带"</f>
        <v>陈秀带</v>
      </c>
      <c r="E102" s="10"/>
    </row>
    <row r="103" customHeight="1" spans="1:5">
      <c r="A103" s="8">
        <v>101</v>
      </c>
      <c r="B103" s="9" t="str">
        <f>"56222023081213150316697"</f>
        <v>56222023081213150316697</v>
      </c>
      <c r="C103" s="9" t="s">
        <v>6</v>
      </c>
      <c r="D103" s="9" t="str">
        <f>"黎善桥"</f>
        <v>黎善桥</v>
      </c>
      <c r="E103" s="10"/>
    </row>
    <row r="104" customHeight="1" spans="1:5">
      <c r="A104" s="8">
        <v>102</v>
      </c>
      <c r="B104" s="9" t="str">
        <f>"56222023081213145516696"</f>
        <v>56222023081213145516696</v>
      </c>
      <c r="C104" s="9" t="s">
        <v>6</v>
      </c>
      <c r="D104" s="9" t="str">
        <f>"陈甲川"</f>
        <v>陈甲川</v>
      </c>
      <c r="E104" s="10"/>
    </row>
    <row r="105" customHeight="1" spans="1:5">
      <c r="A105" s="8">
        <v>103</v>
      </c>
      <c r="B105" s="9" t="str">
        <f>"56222023081213191616703"</f>
        <v>56222023081213191616703</v>
      </c>
      <c r="C105" s="9" t="s">
        <v>6</v>
      </c>
      <c r="D105" s="9" t="str">
        <f>"黎玉芳"</f>
        <v>黎玉芳</v>
      </c>
      <c r="E105" s="10"/>
    </row>
    <row r="106" customHeight="1" spans="1:5">
      <c r="A106" s="8">
        <v>104</v>
      </c>
      <c r="B106" s="9" t="str">
        <f>"56222023081211303416494"</f>
        <v>56222023081211303416494</v>
      </c>
      <c r="C106" s="9" t="s">
        <v>6</v>
      </c>
      <c r="D106" s="9" t="str">
        <f>"王丽丽"</f>
        <v>王丽丽</v>
      </c>
      <c r="E106" s="10"/>
    </row>
    <row r="107" customHeight="1" spans="1:5">
      <c r="A107" s="8">
        <v>105</v>
      </c>
      <c r="B107" s="9" t="str">
        <f>"56222023081213273416719"</f>
        <v>56222023081213273416719</v>
      </c>
      <c r="C107" s="9" t="s">
        <v>6</v>
      </c>
      <c r="D107" s="9" t="str">
        <f>"陈美波"</f>
        <v>陈美波</v>
      </c>
      <c r="E107" s="10"/>
    </row>
    <row r="108" customHeight="1" spans="1:5">
      <c r="A108" s="8">
        <v>106</v>
      </c>
      <c r="B108" s="9" t="str">
        <f>"56222023081209580916287"</f>
        <v>56222023081209580916287</v>
      </c>
      <c r="C108" s="9" t="s">
        <v>6</v>
      </c>
      <c r="D108" s="9" t="str">
        <f>"符秀霞"</f>
        <v>符秀霞</v>
      </c>
      <c r="E108" s="10"/>
    </row>
    <row r="109" customHeight="1" spans="1:5">
      <c r="A109" s="8">
        <v>107</v>
      </c>
      <c r="B109" s="9" t="str">
        <f>"56222023081209203016208"</f>
        <v>56222023081209203016208</v>
      </c>
      <c r="C109" s="9" t="s">
        <v>6</v>
      </c>
      <c r="D109" s="9" t="str">
        <f>"黄秀维"</f>
        <v>黄秀维</v>
      </c>
      <c r="E109" s="10"/>
    </row>
    <row r="110" customHeight="1" spans="1:5">
      <c r="A110" s="8">
        <v>108</v>
      </c>
      <c r="B110" s="9" t="str">
        <f>"56222023081213364316734"</f>
        <v>56222023081213364316734</v>
      </c>
      <c r="C110" s="9" t="s">
        <v>6</v>
      </c>
      <c r="D110" s="9" t="str">
        <f>"罗月爱"</f>
        <v>罗月爱</v>
      </c>
      <c r="E110" s="10"/>
    </row>
    <row r="111" customHeight="1" spans="1:5">
      <c r="A111" s="8">
        <v>109</v>
      </c>
      <c r="B111" s="9" t="str">
        <f>"56222023081213264416718"</f>
        <v>56222023081213264416718</v>
      </c>
      <c r="C111" s="9" t="s">
        <v>6</v>
      </c>
      <c r="D111" s="9" t="str">
        <f>"唐秋嘉"</f>
        <v>唐秋嘉</v>
      </c>
      <c r="E111" s="10"/>
    </row>
    <row r="112" customHeight="1" spans="1:5">
      <c r="A112" s="8">
        <v>110</v>
      </c>
      <c r="B112" s="9" t="str">
        <f>"56222023081212565916663"</f>
        <v>56222023081212565916663</v>
      </c>
      <c r="C112" s="9" t="s">
        <v>6</v>
      </c>
      <c r="D112" s="9" t="str">
        <f>"符冰"</f>
        <v>符冰</v>
      </c>
      <c r="E112" s="10"/>
    </row>
    <row r="113" customHeight="1" spans="1:5">
      <c r="A113" s="8">
        <v>111</v>
      </c>
      <c r="B113" s="9" t="str">
        <f>"56222023081213364716735"</f>
        <v>56222023081213364716735</v>
      </c>
      <c r="C113" s="9" t="s">
        <v>6</v>
      </c>
      <c r="D113" s="9" t="str">
        <f>"李花嫒"</f>
        <v>李花嫒</v>
      </c>
      <c r="E113" s="10"/>
    </row>
    <row r="114" customHeight="1" spans="1:5">
      <c r="A114" s="8">
        <v>112</v>
      </c>
      <c r="B114" s="9" t="str">
        <f>"56222023081213422116747"</f>
        <v>56222023081213422116747</v>
      </c>
      <c r="C114" s="9" t="s">
        <v>6</v>
      </c>
      <c r="D114" s="9" t="str">
        <f>"吴鸿丽"</f>
        <v>吴鸿丽</v>
      </c>
      <c r="E114" s="10"/>
    </row>
    <row r="115" customHeight="1" spans="1:5">
      <c r="A115" s="8">
        <v>113</v>
      </c>
      <c r="B115" s="9" t="str">
        <f>"56222023081213515616758"</f>
        <v>56222023081213515616758</v>
      </c>
      <c r="C115" s="9" t="s">
        <v>6</v>
      </c>
      <c r="D115" s="9" t="str">
        <f>"苏丹丹"</f>
        <v>苏丹丹</v>
      </c>
      <c r="E115" s="10"/>
    </row>
    <row r="116" customHeight="1" spans="1:5">
      <c r="A116" s="8">
        <v>114</v>
      </c>
      <c r="B116" s="9" t="str">
        <f>"56222023081213353516731"</f>
        <v>56222023081213353516731</v>
      </c>
      <c r="C116" s="9" t="s">
        <v>6</v>
      </c>
      <c r="D116" s="9" t="str">
        <f>"李盈美"</f>
        <v>李盈美</v>
      </c>
      <c r="E116" s="10"/>
    </row>
    <row r="117" customHeight="1" spans="1:5">
      <c r="A117" s="8">
        <v>115</v>
      </c>
      <c r="B117" s="9" t="str">
        <f>"56222023081214083416784"</f>
        <v>56222023081214083416784</v>
      </c>
      <c r="C117" s="9" t="s">
        <v>6</v>
      </c>
      <c r="D117" s="9" t="str">
        <f>"薛二丹"</f>
        <v>薛二丹</v>
      </c>
      <c r="E117" s="10"/>
    </row>
    <row r="118" customHeight="1" spans="1:5">
      <c r="A118" s="8">
        <v>116</v>
      </c>
      <c r="B118" s="9" t="str">
        <f>"56222023081214030616772"</f>
        <v>56222023081214030616772</v>
      </c>
      <c r="C118" s="9" t="s">
        <v>6</v>
      </c>
      <c r="D118" s="9" t="str">
        <f>"陈菊得"</f>
        <v>陈菊得</v>
      </c>
      <c r="E118" s="10"/>
    </row>
    <row r="119" customHeight="1" spans="1:5">
      <c r="A119" s="8">
        <v>117</v>
      </c>
      <c r="B119" s="9" t="str">
        <f>"56222023081212541216653"</f>
        <v>56222023081212541216653</v>
      </c>
      <c r="C119" s="9" t="s">
        <v>6</v>
      </c>
      <c r="D119" s="9" t="str">
        <f>"吴光娜"</f>
        <v>吴光娜</v>
      </c>
      <c r="E119" s="10"/>
    </row>
    <row r="120" customHeight="1" spans="1:5">
      <c r="A120" s="8">
        <v>118</v>
      </c>
      <c r="B120" s="9" t="str">
        <f>"56222023081213011716670"</f>
        <v>56222023081213011716670</v>
      </c>
      <c r="C120" s="9" t="s">
        <v>6</v>
      </c>
      <c r="D120" s="9" t="str">
        <f>"刘映"</f>
        <v>刘映</v>
      </c>
      <c r="E120" s="10"/>
    </row>
    <row r="121" customHeight="1" spans="1:5">
      <c r="A121" s="8">
        <v>119</v>
      </c>
      <c r="B121" s="9" t="str">
        <f>"56222023081214131016795"</f>
        <v>56222023081214131016795</v>
      </c>
      <c r="C121" s="9" t="s">
        <v>6</v>
      </c>
      <c r="D121" s="9" t="str">
        <f>"李本民"</f>
        <v>李本民</v>
      </c>
      <c r="E121" s="10"/>
    </row>
    <row r="122" customHeight="1" spans="1:5">
      <c r="A122" s="8">
        <v>120</v>
      </c>
      <c r="B122" s="9" t="str">
        <f>"56222023081214053916776"</f>
        <v>56222023081214053916776</v>
      </c>
      <c r="C122" s="9" t="s">
        <v>6</v>
      </c>
      <c r="D122" s="9" t="str">
        <f>"许秀妹"</f>
        <v>许秀妹</v>
      </c>
      <c r="E122" s="10"/>
    </row>
    <row r="123" customHeight="1" spans="1:5">
      <c r="A123" s="8">
        <v>121</v>
      </c>
      <c r="B123" s="9" t="str">
        <f>"56222023081209295516220"</f>
        <v>56222023081209295516220</v>
      </c>
      <c r="C123" s="9" t="s">
        <v>6</v>
      </c>
      <c r="D123" s="9" t="str">
        <f>"李慧娟"</f>
        <v>李慧娟</v>
      </c>
      <c r="E123" s="10"/>
    </row>
    <row r="124" customHeight="1" spans="1:5">
      <c r="A124" s="8">
        <v>122</v>
      </c>
      <c r="B124" s="9" t="str">
        <f>"56222023081214054716777"</f>
        <v>56222023081214054716777</v>
      </c>
      <c r="C124" s="9" t="s">
        <v>6</v>
      </c>
      <c r="D124" s="9" t="str">
        <f>"麦美玲"</f>
        <v>麦美玲</v>
      </c>
      <c r="E124" s="10"/>
    </row>
    <row r="125" customHeight="1" spans="1:5">
      <c r="A125" s="8">
        <v>123</v>
      </c>
      <c r="B125" s="9" t="str">
        <f>"56222023081209570216282"</f>
        <v>56222023081209570216282</v>
      </c>
      <c r="C125" s="9" t="s">
        <v>6</v>
      </c>
      <c r="D125" s="9" t="str">
        <f>"王梨玲"</f>
        <v>王梨玲</v>
      </c>
      <c r="E125" s="10"/>
    </row>
    <row r="126" customHeight="1" spans="1:5">
      <c r="A126" s="8">
        <v>124</v>
      </c>
      <c r="B126" s="9" t="str">
        <f>"56222023081213191616702"</f>
        <v>56222023081213191616702</v>
      </c>
      <c r="C126" s="9" t="s">
        <v>6</v>
      </c>
      <c r="D126" s="9" t="str">
        <f>"林发丽"</f>
        <v>林发丽</v>
      </c>
      <c r="E126" s="10"/>
    </row>
    <row r="127" customHeight="1" spans="1:5">
      <c r="A127" s="8">
        <v>125</v>
      </c>
      <c r="B127" s="9" t="str">
        <f>"56222023081209142216193"</f>
        <v>56222023081209142216193</v>
      </c>
      <c r="C127" s="9" t="s">
        <v>6</v>
      </c>
      <c r="D127" s="9" t="str">
        <f>"陈玉秀"</f>
        <v>陈玉秀</v>
      </c>
      <c r="E127" s="10"/>
    </row>
    <row r="128" customHeight="1" spans="1:5">
      <c r="A128" s="8">
        <v>126</v>
      </c>
      <c r="B128" s="9" t="str">
        <f>"56222023081212073316571"</f>
        <v>56222023081212073316571</v>
      </c>
      <c r="C128" s="9" t="s">
        <v>6</v>
      </c>
      <c r="D128" s="9" t="str">
        <f>"陈惠玲"</f>
        <v>陈惠玲</v>
      </c>
      <c r="E128" s="10"/>
    </row>
    <row r="129" customHeight="1" spans="1:5">
      <c r="A129" s="8">
        <v>127</v>
      </c>
      <c r="B129" s="9" t="str">
        <f>"56222023081214385416839"</f>
        <v>56222023081214385416839</v>
      </c>
      <c r="C129" s="9" t="s">
        <v>6</v>
      </c>
      <c r="D129" s="9" t="str">
        <f>"羊维颖"</f>
        <v>羊维颖</v>
      </c>
      <c r="E129" s="10"/>
    </row>
    <row r="130" customHeight="1" spans="1:5">
      <c r="A130" s="8">
        <v>128</v>
      </c>
      <c r="B130" s="9" t="str">
        <f>"56222023081214560416873"</f>
        <v>56222023081214560416873</v>
      </c>
      <c r="C130" s="9" t="s">
        <v>6</v>
      </c>
      <c r="D130" s="9" t="str">
        <f>"林妙麟"</f>
        <v>林妙麟</v>
      </c>
      <c r="E130" s="10"/>
    </row>
    <row r="131" customHeight="1" spans="1:5">
      <c r="A131" s="8">
        <v>129</v>
      </c>
      <c r="B131" s="9" t="str">
        <f>"56222023081214410216841"</f>
        <v>56222023081214410216841</v>
      </c>
      <c r="C131" s="9" t="s">
        <v>6</v>
      </c>
      <c r="D131" s="9" t="str">
        <f>"何爱花"</f>
        <v>何爱花</v>
      </c>
      <c r="E131" s="10"/>
    </row>
    <row r="132" customHeight="1" spans="1:5">
      <c r="A132" s="8">
        <v>130</v>
      </c>
      <c r="B132" s="9" t="str">
        <f>"56222023081214304816827"</f>
        <v>56222023081214304816827</v>
      </c>
      <c r="C132" s="9" t="s">
        <v>6</v>
      </c>
      <c r="D132" s="9" t="str">
        <f>"唐婆莲"</f>
        <v>唐婆莲</v>
      </c>
      <c r="E132" s="10"/>
    </row>
    <row r="133" customHeight="1" spans="1:5">
      <c r="A133" s="8">
        <v>131</v>
      </c>
      <c r="B133" s="9" t="str">
        <f>"56222023081214315416831"</f>
        <v>56222023081214315416831</v>
      </c>
      <c r="C133" s="9" t="s">
        <v>6</v>
      </c>
      <c r="D133" s="9" t="str">
        <f>"刘帆"</f>
        <v>刘帆</v>
      </c>
      <c r="E133" s="10"/>
    </row>
    <row r="134" customHeight="1" spans="1:5">
      <c r="A134" s="8">
        <v>132</v>
      </c>
      <c r="B134" s="9" t="str">
        <f>"56222023081213180816700"</f>
        <v>56222023081213180816700</v>
      </c>
      <c r="C134" s="9" t="s">
        <v>6</v>
      </c>
      <c r="D134" s="9" t="str">
        <f>"蔡辉曼"</f>
        <v>蔡辉曼</v>
      </c>
      <c r="E134" s="10"/>
    </row>
    <row r="135" customHeight="1" spans="1:5">
      <c r="A135" s="8">
        <v>133</v>
      </c>
      <c r="B135" s="9" t="str">
        <f>"56222023081214080516781"</f>
        <v>56222023081214080516781</v>
      </c>
      <c r="C135" s="9" t="s">
        <v>6</v>
      </c>
      <c r="D135" s="9" t="str">
        <f>"符观爱"</f>
        <v>符观爱</v>
      </c>
      <c r="E135" s="10"/>
    </row>
    <row r="136" customHeight="1" spans="1:5">
      <c r="A136" s="8">
        <v>134</v>
      </c>
      <c r="B136" s="9" t="str">
        <f>"56222023081214283916821"</f>
        <v>56222023081214283916821</v>
      </c>
      <c r="C136" s="9" t="s">
        <v>6</v>
      </c>
      <c r="D136" s="9" t="str">
        <f>"陈丹丹"</f>
        <v>陈丹丹</v>
      </c>
      <c r="E136" s="10"/>
    </row>
    <row r="137" customHeight="1" spans="1:5">
      <c r="A137" s="8">
        <v>135</v>
      </c>
      <c r="B137" s="9" t="str">
        <f>"56222023081215071316894"</f>
        <v>56222023081215071316894</v>
      </c>
      <c r="C137" s="9" t="s">
        <v>6</v>
      </c>
      <c r="D137" s="9" t="str">
        <f>"李永妃"</f>
        <v>李永妃</v>
      </c>
      <c r="E137" s="10"/>
    </row>
    <row r="138" customHeight="1" spans="1:5">
      <c r="A138" s="8">
        <v>136</v>
      </c>
      <c r="B138" s="9" t="str">
        <f>"56222023081214501116863"</f>
        <v>56222023081214501116863</v>
      </c>
      <c r="C138" s="9" t="s">
        <v>6</v>
      </c>
      <c r="D138" s="9" t="str">
        <f>"李隆才"</f>
        <v>李隆才</v>
      </c>
      <c r="E138" s="10"/>
    </row>
    <row r="139" customHeight="1" spans="1:5">
      <c r="A139" s="8">
        <v>137</v>
      </c>
      <c r="B139" s="9" t="str">
        <f>"56222023081214425916844"</f>
        <v>56222023081214425916844</v>
      </c>
      <c r="C139" s="9" t="s">
        <v>6</v>
      </c>
      <c r="D139" s="9" t="str">
        <f>"余赛珠"</f>
        <v>余赛珠</v>
      </c>
      <c r="E139" s="10"/>
    </row>
    <row r="140" customHeight="1" spans="1:5">
      <c r="A140" s="8">
        <v>138</v>
      </c>
      <c r="B140" s="9" t="str">
        <f>"56222023081215082616897"</f>
        <v>56222023081215082616897</v>
      </c>
      <c r="C140" s="9" t="s">
        <v>6</v>
      </c>
      <c r="D140" s="9" t="str">
        <f>"何珊珊"</f>
        <v>何珊珊</v>
      </c>
      <c r="E140" s="10"/>
    </row>
    <row r="141" customHeight="1" spans="1:5">
      <c r="A141" s="8">
        <v>139</v>
      </c>
      <c r="B141" s="9" t="str">
        <f>"56222023081215062616891"</f>
        <v>56222023081215062616891</v>
      </c>
      <c r="C141" s="9" t="s">
        <v>6</v>
      </c>
      <c r="D141" s="9" t="str">
        <f>"黎柳妹"</f>
        <v>黎柳妹</v>
      </c>
      <c r="E141" s="10"/>
    </row>
    <row r="142" customHeight="1" spans="1:5">
      <c r="A142" s="8">
        <v>140</v>
      </c>
      <c r="B142" s="9" t="str">
        <f>"56222023081213551916760"</f>
        <v>56222023081213551916760</v>
      </c>
      <c r="C142" s="9" t="s">
        <v>6</v>
      </c>
      <c r="D142" s="9" t="str">
        <f>"谢宝珠"</f>
        <v>谢宝珠</v>
      </c>
      <c r="E142" s="10"/>
    </row>
    <row r="143" customHeight="1" spans="1:5">
      <c r="A143" s="8">
        <v>141</v>
      </c>
      <c r="B143" s="9" t="str">
        <f>"56222023081215025616886"</f>
        <v>56222023081215025616886</v>
      </c>
      <c r="C143" s="9" t="s">
        <v>6</v>
      </c>
      <c r="D143" s="9" t="str">
        <f>"赵秀丽"</f>
        <v>赵秀丽</v>
      </c>
      <c r="E143" s="10"/>
    </row>
    <row r="144" customHeight="1" spans="1:5">
      <c r="A144" s="8">
        <v>142</v>
      </c>
      <c r="B144" s="9" t="str">
        <f>"56222023081215191716912"</f>
        <v>56222023081215191716912</v>
      </c>
      <c r="C144" s="9" t="s">
        <v>6</v>
      </c>
      <c r="D144" s="9" t="str">
        <f>"陈妹桃"</f>
        <v>陈妹桃</v>
      </c>
      <c r="E144" s="10"/>
    </row>
    <row r="145" customHeight="1" spans="1:5">
      <c r="A145" s="8">
        <v>143</v>
      </c>
      <c r="B145" s="9" t="str">
        <f>"56222023081214242716810"</f>
        <v>56222023081214242716810</v>
      </c>
      <c r="C145" s="9" t="s">
        <v>6</v>
      </c>
      <c r="D145" s="9" t="str">
        <f>"黄林洁"</f>
        <v>黄林洁</v>
      </c>
      <c r="E145" s="10"/>
    </row>
    <row r="146" customHeight="1" spans="1:5">
      <c r="A146" s="8">
        <v>144</v>
      </c>
      <c r="B146" s="9" t="str">
        <f>"56222023081213423316749"</f>
        <v>56222023081213423316749</v>
      </c>
      <c r="C146" s="9" t="s">
        <v>6</v>
      </c>
      <c r="D146" s="9" t="str">
        <f>"黎秋芳"</f>
        <v>黎秋芳</v>
      </c>
      <c r="E146" s="10"/>
    </row>
    <row r="147" customHeight="1" spans="1:5">
      <c r="A147" s="8">
        <v>145</v>
      </c>
      <c r="B147" s="9" t="str">
        <f>"56222023081215393616954"</f>
        <v>56222023081215393616954</v>
      </c>
      <c r="C147" s="9" t="s">
        <v>6</v>
      </c>
      <c r="D147" s="9" t="str">
        <f>"吴二皎"</f>
        <v>吴二皎</v>
      </c>
      <c r="E147" s="10"/>
    </row>
    <row r="148" customHeight="1" spans="1:5">
      <c r="A148" s="8">
        <v>146</v>
      </c>
      <c r="B148" s="9" t="str">
        <f>"56222023081215190916911"</f>
        <v>56222023081215190916911</v>
      </c>
      <c r="C148" s="9" t="s">
        <v>6</v>
      </c>
      <c r="D148" s="9" t="str">
        <f>"李兑坤"</f>
        <v>李兑坤</v>
      </c>
      <c r="E148" s="10"/>
    </row>
    <row r="149" customHeight="1" spans="1:5">
      <c r="A149" s="8">
        <v>147</v>
      </c>
      <c r="B149" s="9" t="str">
        <f>"56222023081215215016917"</f>
        <v>56222023081215215016917</v>
      </c>
      <c r="C149" s="9" t="s">
        <v>6</v>
      </c>
      <c r="D149" s="9" t="str">
        <f>"吴焕栋"</f>
        <v>吴焕栋</v>
      </c>
      <c r="E149" s="10"/>
    </row>
    <row r="150" customHeight="1" spans="1:5">
      <c r="A150" s="8">
        <v>148</v>
      </c>
      <c r="B150" s="9" t="str">
        <f>"56222023081215542716976"</f>
        <v>56222023081215542716976</v>
      </c>
      <c r="C150" s="9" t="s">
        <v>6</v>
      </c>
      <c r="D150" s="9" t="str">
        <f>"薛美柳"</f>
        <v>薛美柳</v>
      </c>
      <c r="E150" s="10"/>
    </row>
    <row r="151" customHeight="1" spans="1:5">
      <c r="A151" s="8">
        <v>149</v>
      </c>
      <c r="B151" s="9" t="str">
        <f>"56222023081213394616743"</f>
        <v>56222023081213394616743</v>
      </c>
      <c r="C151" s="9" t="s">
        <v>6</v>
      </c>
      <c r="D151" s="9" t="str">
        <f>"文晓玉"</f>
        <v>文晓玉</v>
      </c>
      <c r="E151" s="10"/>
    </row>
    <row r="152" customHeight="1" spans="1:5">
      <c r="A152" s="8">
        <v>150</v>
      </c>
      <c r="B152" s="9" t="str">
        <f>"56222023081215232116922"</f>
        <v>56222023081215232116922</v>
      </c>
      <c r="C152" s="9" t="s">
        <v>6</v>
      </c>
      <c r="D152" s="9" t="str">
        <f>"李冬菊"</f>
        <v>李冬菊</v>
      </c>
      <c r="E152" s="10"/>
    </row>
    <row r="153" customHeight="1" spans="1:5">
      <c r="A153" s="8">
        <v>151</v>
      </c>
      <c r="B153" s="9" t="str">
        <f>"56222023081213413916745"</f>
        <v>56222023081213413916745</v>
      </c>
      <c r="C153" s="9" t="s">
        <v>6</v>
      </c>
      <c r="D153" s="9" t="str">
        <f>"符映妹"</f>
        <v>符映妹</v>
      </c>
      <c r="E153" s="10"/>
    </row>
    <row r="154" customHeight="1" spans="1:5">
      <c r="A154" s="8">
        <v>152</v>
      </c>
      <c r="B154" s="9" t="str">
        <f>"56222023081216222517033"</f>
        <v>56222023081216222517033</v>
      </c>
      <c r="C154" s="9" t="s">
        <v>6</v>
      </c>
      <c r="D154" s="9" t="str">
        <f>"何秀玲"</f>
        <v>何秀玲</v>
      </c>
      <c r="E154" s="10"/>
    </row>
    <row r="155" customHeight="1" spans="1:5">
      <c r="A155" s="8">
        <v>153</v>
      </c>
      <c r="B155" s="9" t="str">
        <f>"56222023081216175017025"</f>
        <v>56222023081216175017025</v>
      </c>
      <c r="C155" s="9" t="s">
        <v>6</v>
      </c>
      <c r="D155" s="9" t="str">
        <f>"金映楼"</f>
        <v>金映楼</v>
      </c>
      <c r="E155" s="10"/>
    </row>
    <row r="156" customHeight="1" spans="1:5">
      <c r="A156" s="8">
        <v>154</v>
      </c>
      <c r="B156" s="9" t="str">
        <f>"56222023081215373016953"</f>
        <v>56222023081215373016953</v>
      </c>
      <c r="C156" s="9" t="s">
        <v>6</v>
      </c>
      <c r="D156" s="9" t="str">
        <f>"符开风"</f>
        <v>符开风</v>
      </c>
      <c r="E156" s="10"/>
    </row>
    <row r="157" customHeight="1" spans="1:5">
      <c r="A157" s="8">
        <v>155</v>
      </c>
      <c r="B157" s="9" t="str">
        <f>"56222023081216195317029"</f>
        <v>56222023081216195317029</v>
      </c>
      <c r="C157" s="9" t="s">
        <v>6</v>
      </c>
      <c r="D157" s="9" t="str">
        <f>"李梓祺"</f>
        <v>李梓祺</v>
      </c>
      <c r="E157" s="10"/>
    </row>
    <row r="158" customHeight="1" spans="1:5">
      <c r="A158" s="8">
        <v>156</v>
      </c>
      <c r="B158" s="9" t="str">
        <f>"56222023081215552316979"</f>
        <v>56222023081215552316979</v>
      </c>
      <c r="C158" s="9" t="s">
        <v>6</v>
      </c>
      <c r="D158" s="9" t="str">
        <f>"李道妹"</f>
        <v>李道妹</v>
      </c>
      <c r="E158" s="10"/>
    </row>
    <row r="159" customHeight="1" spans="1:5">
      <c r="A159" s="8">
        <v>157</v>
      </c>
      <c r="B159" s="9" t="str">
        <f>"56222023081216113517017"</f>
        <v>56222023081216113517017</v>
      </c>
      <c r="C159" s="9" t="s">
        <v>6</v>
      </c>
      <c r="D159" s="9" t="str">
        <f>"李秋英"</f>
        <v>李秋英</v>
      </c>
      <c r="E159" s="10"/>
    </row>
    <row r="160" customHeight="1" spans="1:5">
      <c r="A160" s="8">
        <v>158</v>
      </c>
      <c r="B160" s="9" t="str">
        <f>"56222023081214474916859"</f>
        <v>56222023081214474916859</v>
      </c>
      <c r="C160" s="9" t="s">
        <v>6</v>
      </c>
      <c r="D160" s="9" t="str">
        <f>"王日锋"</f>
        <v>王日锋</v>
      </c>
      <c r="E160" s="10"/>
    </row>
    <row r="161" customHeight="1" spans="1:5">
      <c r="A161" s="8">
        <v>159</v>
      </c>
      <c r="B161" s="9" t="str">
        <f>"56222023081216275717048"</f>
        <v>56222023081216275717048</v>
      </c>
      <c r="C161" s="9" t="s">
        <v>6</v>
      </c>
      <c r="D161" s="9" t="str">
        <f>"李桃香"</f>
        <v>李桃香</v>
      </c>
      <c r="E161" s="10"/>
    </row>
    <row r="162" customHeight="1" spans="1:5">
      <c r="A162" s="8">
        <v>160</v>
      </c>
      <c r="B162" s="9" t="str">
        <f>"56222023081215404316955"</f>
        <v>56222023081215404316955</v>
      </c>
      <c r="C162" s="9" t="s">
        <v>6</v>
      </c>
      <c r="D162" s="9" t="str">
        <f>"王晓婷"</f>
        <v>王晓婷</v>
      </c>
      <c r="E162" s="10"/>
    </row>
    <row r="163" customHeight="1" spans="1:5">
      <c r="A163" s="8">
        <v>161</v>
      </c>
      <c r="B163" s="9" t="str">
        <f>"56222023081216035116999"</f>
        <v>56222023081216035116999</v>
      </c>
      <c r="C163" s="9" t="s">
        <v>6</v>
      </c>
      <c r="D163" s="9" t="str">
        <f>"吴克秀"</f>
        <v>吴克秀</v>
      </c>
      <c r="E163" s="10"/>
    </row>
    <row r="164" customHeight="1" spans="1:5">
      <c r="A164" s="8">
        <v>162</v>
      </c>
      <c r="B164" s="9" t="str">
        <f>"56222023081213002516668"</f>
        <v>56222023081213002516668</v>
      </c>
      <c r="C164" s="9" t="s">
        <v>6</v>
      </c>
      <c r="D164" s="9" t="str">
        <f>"陈美燕"</f>
        <v>陈美燕</v>
      </c>
      <c r="E164" s="10"/>
    </row>
    <row r="165" customHeight="1" spans="1:5">
      <c r="A165" s="8">
        <v>163</v>
      </c>
      <c r="B165" s="9" t="str">
        <f>"56222023081216375417064"</f>
        <v>56222023081216375417064</v>
      </c>
      <c r="C165" s="9" t="s">
        <v>6</v>
      </c>
      <c r="D165" s="9" t="str">
        <f>"赵金香"</f>
        <v>赵金香</v>
      </c>
      <c r="E165" s="10"/>
    </row>
    <row r="166" customHeight="1" spans="1:5">
      <c r="A166" s="8">
        <v>164</v>
      </c>
      <c r="B166" s="9" t="str">
        <f>"56222023081216463717078"</f>
        <v>56222023081216463717078</v>
      </c>
      <c r="C166" s="9" t="s">
        <v>6</v>
      </c>
      <c r="D166" s="9" t="str">
        <f>"符冬莉"</f>
        <v>符冬莉</v>
      </c>
      <c r="E166" s="10"/>
    </row>
    <row r="167" customHeight="1" spans="1:5">
      <c r="A167" s="8">
        <v>165</v>
      </c>
      <c r="B167" s="9" t="str">
        <f>"56222023081216141617021"</f>
        <v>56222023081216141617021</v>
      </c>
      <c r="C167" s="9" t="s">
        <v>6</v>
      </c>
      <c r="D167" s="9" t="str">
        <f>"盛燕"</f>
        <v>盛燕</v>
      </c>
      <c r="E167" s="10"/>
    </row>
    <row r="168" customHeight="1" spans="1:5">
      <c r="A168" s="8">
        <v>166</v>
      </c>
      <c r="B168" s="9" t="str">
        <f>"56222023081216351017056"</f>
        <v>56222023081216351017056</v>
      </c>
      <c r="C168" s="9" t="s">
        <v>6</v>
      </c>
      <c r="D168" s="9" t="str">
        <f>"陈代旬"</f>
        <v>陈代旬</v>
      </c>
      <c r="E168" s="10"/>
    </row>
    <row r="169" customHeight="1" spans="1:5">
      <c r="A169" s="8">
        <v>167</v>
      </c>
      <c r="B169" s="9" t="str">
        <f>"56222023081216371117062"</f>
        <v>56222023081216371117062</v>
      </c>
      <c r="C169" s="9" t="s">
        <v>6</v>
      </c>
      <c r="D169" s="9" t="str">
        <f>"张彩雯"</f>
        <v>张彩雯</v>
      </c>
      <c r="E169" s="10"/>
    </row>
    <row r="170" customHeight="1" spans="1:5">
      <c r="A170" s="8">
        <v>168</v>
      </c>
      <c r="B170" s="9" t="str">
        <f>"56222023081214452916853"</f>
        <v>56222023081214452916853</v>
      </c>
      <c r="C170" s="9" t="s">
        <v>6</v>
      </c>
      <c r="D170" s="9" t="str">
        <f>"陈丽花"</f>
        <v>陈丽花</v>
      </c>
      <c r="E170" s="10"/>
    </row>
    <row r="171" customHeight="1" spans="1:5">
      <c r="A171" s="8">
        <v>169</v>
      </c>
      <c r="B171" s="9" t="str">
        <f>"56222023081217060717102"</f>
        <v>56222023081217060717102</v>
      </c>
      <c r="C171" s="9" t="s">
        <v>6</v>
      </c>
      <c r="D171" s="9" t="str">
        <f>"甘江美"</f>
        <v>甘江美</v>
      </c>
      <c r="E171" s="10"/>
    </row>
    <row r="172" customHeight="1" spans="1:5">
      <c r="A172" s="8">
        <v>170</v>
      </c>
      <c r="B172" s="9" t="str">
        <f>"56222023081217113417113"</f>
        <v>56222023081217113417113</v>
      </c>
      <c r="C172" s="9" t="s">
        <v>6</v>
      </c>
      <c r="D172" s="9" t="str">
        <f>"张丽艳"</f>
        <v>张丽艳</v>
      </c>
      <c r="E172" s="10"/>
    </row>
    <row r="173" customHeight="1" spans="1:5">
      <c r="A173" s="8">
        <v>171</v>
      </c>
      <c r="B173" s="9" t="str">
        <f>"56222023081216271317044"</f>
        <v>56222023081216271317044</v>
      </c>
      <c r="C173" s="9" t="s">
        <v>6</v>
      </c>
      <c r="D173" s="9" t="str">
        <f>"林石楼"</f>
        <v>林石楼</v>
      </c>
      <c r="E173" s="10"/>
    </row>
    <row r="174" customHeight="1" spans="1:5">
      <c r="A174" s="8">
        <v>172</v>
      </c>
      <c r="B174" s="9" t="str">
        <f>"56222023081215494516971"</f>
        <v>56222023081215494516971</v>
      </c>
      <c r="C174" s="9" t="s">
        <v>6</v>
      </c>
      <c r="D174" s="9" t="str">
        <f>"刘彩菊"</f>
        <v>刘彩菊</v>
      </c>
      <c r="E174" s="10"/>
    </row>
    <row r="175" customHeight="1" spans="1:5">
      <c r="A175" s="8">
        <v>173</v>
      </c>
      <c r="B175" s="9" t="str">
        <f>"56222023081217245917133"</f>
        <v>56222023081217245917133</v>
      </c>
      <c r="C175" s="9" t="s">
        <v>6</v>
      </c>
      <c r="D175" s="9" t="str">
        <f>"李神香"</f>
        <v>李神香</v>
      </c>
      <c r="E175" s="10"/>
    </row>
    <row r="176" customHeight="1" spans="1:5">
      <c r="A176" s="8">
        <v>174</v>
      </c>
      <c r="B176" s="9" t="str">
        <f>"56222023081217372617155"</f>
        <v>56222023081217372617155</v>
      </c>
      <c r="C176" s="9" t="s">
        <v>6</v>
      </c>
      <c r="D176" s="9" t="str">
        <f>"欧桃英"</f>
        <v>欧桃英</v>
      </c>
      <c r="E176" s="10"/>
    </row>
    <row r="177" customHeight="1" spans="1:5">
      <c r="A177" s="8">
        <v>175</v>
      </c>
      <c r="B177" s="9" t="str">
        <f>"56222023081217314117139"</f>
        <v>56222023081217314117139</v>
      </c>
      <c r="C177" s="9" t="s">
        <v>6</v>
      </c>
      <c r="D177" s="9" t="str">
        <f>"陈秋明"</f>
        <v>陈秋明</v>
      </c>
      <c r="E177" s="10"/>
    </row>
    <row r="178" customHeight="1" spans="1:5">
      <c r="A178" s="8">
        <v>176</v>
      </c>
      <c r="B178" s="9" t="str">
        <f>"56222023081210051416304"</f>
        <v>56222023081210051416304</v>
      </c>
      <c r="C178" s="9" t="s">
        <v>6</v>
      </c>
      <c r="D178" s="9" t="str">
        <f>"朱美月"</f>
        <v>朱美月</v>
      </c>
      <c r="E178" s="10"/>
    </row>
    <row r="179" customHeight="1" spans="1:5">
      <c r="A179" s="8">
        <v>177</v>
      </c>
      <c r="B179" s="9" t="str">
        <f>"56222023081212560916660"</f>
        <v>56222023081212560916660</v>
      </c>
      <c r="C179" s="9" t="s">
        <v>6</v>
      </c>
      <c r="D179" s="9" t="str">
        <f>"曾金凤"</f>
        <v>曾金凤</v>
      </c>
      <c r="E179" s="10"/>
    </row>
    <row r="180" customHeight="1" spans="1:5">
      <c r="A180" s="8">
        <v>178</v>
      </c>
      <c r="B180" s="9" t="str">
        <f>"56222023081217221617128"</f>
        <v>56222023081217221617128</v>
      </c>
      <c r="C180" s="9" t="s">
        <v>6</v>
      </c>
      <c r="D180" s="9" t="str">
        <f>"林初冰"</f>
        <v>林初冰</v>
      </c>
      <c r="E180" s="10"/>
    </row>
    <row r="181" customHeight="1" spans="1:5">
      <c r="A181" s="8">
        <v>179</v>
      </c>
      <c r="B181" s="9" t="str">
        <f>"56222023081216531317088"</f>
        <v>56222023081216531317088</v>
      </c>
      <c r="C181" s="9" t="s">
        <v>6</v>
      </c>
      <c r="D181" s="9" t="str">
        <f>"赵雪旗"</f>
        <v>赵雪旗</v>
      </c>
      <c r="E181" s="10"/>
    </row>
    <row r="182" customHeight="1" spans="1:5">
      <c r="A182" s="8">
        <v>180</v>
      </c>
      <c r="B182" s="9" t="str">
        <f>"56222023081217255417134"</f>
        <v>56222023081217255417134</v>
      </c>
      <c r="C182" s="9" t="s">
        <v>6</v>
      </c>
      <c r="D182" s="9" t="str">
        <f>"许彩香"</f>
        <v>许彩香</v>
      </c>
      <c r="E182" s="10"/>
    </row>
    <row r="183" customHeight="1" spans="1:5">
      <c r="A183" s="8">
        <v>181</v>
      </c>
      <c r="B183" s="9" t="str">
        <f>"56222023081217480517168"</f>
        <v>56222023081217480517168</v>
      </c>
      <c r="C183" s="9" t="s">
        <v>6</v>
      </c>
      <c r="D183" s="9" t="str">
        <f>"羊美坤"</f>
        <v>羊美坤</v>
      </c>
      <c r="E183" s="10"/>
    </row>
    <row r="184" customHeight="1" spans="1:5">
      <c r="A184" s="8">
        <v>182</v>
      </c>
      <c r="B184" s="9" t="str">
        <f>"56222023081212181116592"</f>
        <v>56222023081212181116592</v>
      </c>
      <c r="C184" s="9" t="s">
        <v>6</v>
      </c>
      <c r="D184" s="9" t="str">
        <f>"曾丹霞"</f>
        <v>曾丹霞</v>
      </c>
      <c r="E184" s="10"/>
    </row>
    <row r="185" customHeight="1" spans="1:5">
      <c r="A185" s="8">
        <v>183</v>
      </c>
      <c r="B185" s="9" t="str">
        <f>"56222023081217572517182"</f>
        <v>56222023081217572517182</v>
      </c>
      <c r="C185" s="9" t="s">
        <v>6</v>
      </c>
      <c r="D185" s="9" t="str">
        <f>"林千禧"</f>
        <v>林千禧</v>
      </c>
      <c r="E185" s="10"/>
    </row>
    <row r="186" customHeight="1" spans="1:5">
      <c r="A186" s="8">
        <v>184</v>
      </c>
      <c r="B186" s="9" t="str">
        <f>"56222023081217350617148"</f>
        <v>56222023081217350617148</v>
      </c>
      <c r="C186" s="9" t="s">
        <v>6</v>
      </c>
      <c r="D186" s="9" t="str">
        <f>"苏开川"</f>
        <v>苏开川</v>
      </c>
      <c r="E186" s="10"/>
    </row>
    <row r="187" customHeight="1" spans="1:5">
      <c r="A187" s="8">
        <v>185</v>
      </c>
      <c r="B187" s="9" t="str">
        <f>"56222023081217445917164"</f>
        <v>56222023081217445917164</v>
      </c>
      <c r="C187" s="9" t="s">
        <v>6</v>
      </c>
      <c r="D187" s="9" t="str">
        <f>"吴风葵"</f>
        <v>吴风葵</v>
      </c>
      <c r="E187" s="10"/>
    </row>
    <row r="188" customHeight="1" spans="1:5">
      <c r="A188" s="8">
        <v>186</v>
      </c>
      <c r="B188" s="9" t="str">
        <f>"56222023081218104117202"</f>
        <v>56222023081218104117202</v>
      </c>
      <c r="C188" s="9" t="s">
        <v>6</v>
      </c>
      <c r="D188" s="9" t="str">
        <f>"陈焕波"</f>
        <v>陈焕波</v>
      </c>
      <c r="E188" s="10"/>
    </row>
    <row r="189" customHeight="1" spans="1:5">
      <c r="A189" s="8">
        <v>187</v>
      </c>
      <c r="B189" s="9" t="str">
        <f>"56222023081210250716356"</f>
        <v>56222023081210250716356</v>
      </c>
      <c r="C189" s="9" t="s">
        <v>6</v>
      </c>
      <c r="D189" s="9" t="str">
        <f>"吴壮佑"</f>
        <v>吴壮佑</v>
      </c>
      <c r="E189" s="10"/>
    </row>
    <row r="190" customHeight="1" spans="1:5">
      <c r="A190" s="8">
        <v>188</v>
      </c>
      <c r="B190" s="9" t="str">
        <f>"56222023081218163717214"</f>
        <v>56222023081218163717214</v>
      </c>
      <c r="C190" s="9" t="s">
        <v>6</v>
      </c>
      <c r="D190" s="9" t="str">
        <f>"谢圣女"</f>
        <v>谢圣女</v>
      </c>
      <c r="E190" s="10"/>
    </row>
    <row r="191" customHeight="1" spans="1:5">
      <c r="A191" s="8">
        <v>189</v>
      </c>
      <c r="B191" s="9" t="str">
        <f>"56222023081209182616201"</f>
        <v>56222023081209182616201</v>
      </c>
      <c r="C191" s="9" t="s">
        <v>6</v>
      </c>
      <c r="D191" s="9" t="str">
        <f>"陈姗姗"</f>
        <v>陈姗姗</v>
      </c>
      <c r="E191" s="10"/>
    </row>
    <row r="192" customHeight="1" spans="1:5">
      <c r="A192" s="8">
        <v>190</v>
      </c>
      <c r="B192" s="9" t="str">
        <f>"56222023081218002117187"</f>
        <v>56222023081218002117187</v>
      </c>
      <c r="C192" s="9" t="s">
        <v>6</v>
      </c>
      <c r="D192" s="9" t="str">
        <f>"钟艳珍"</f>
        <v>钟艳珍</v>
      </c>
      <c r="E192" s="10"/>
    </row>
    <row r="193" customHeight="1" spans="1:5">
      <c r="A193" s="8">
        <v>191</v>
      </c>
      <c r="B193" s="9" t="str">
        <f>"56222023081210511516406"</f>
        <v>56222023081210511516406</v>
      </c>
      <c r="C193" s="9" t="s">
        <v>6</v>
      </c>
      <c r="D193" s="9" t="str">
        <f>"蔡世玲"</f>
        <v>蔡世玲</v>
      </c>
      <c r="E193" s="10"/>
    </row>
    <row r="194" customHeight="1" spans="1:5">
      <c r="A194" s="8">
        <v>192</v>
      </c>
      <c r="B194" s="9" t="str">
        <f>"56222023081218222017225"</f>
        <v>56222023081218222017225</v>
      </c>
      <c r="C194" s="9" t="s">
        <v>6</v>
      </c>
      <c r="D194" s="9" t="str">
        <f>"谢万乾"</f>
        <v>谢万乾</v>
      </c>
      <c r="E194" s="10"/>
    </row>
    <row r="195" customHeight="1" spans="1:5">
      <c r="A195" s="8">
        <v>193</v>
      </c>
      <c r="B195" s="9" t="str">
        <f>"56222023081218112917205"</f>
        <v>56222023081218112917205</v>
      </c>
      <c r="C195" s="9" t="s">
        <v>6</v>
      </c>
      <c r="D195" s="9" t="str">
        <f>"羊玉据"</f>
        <v>羊玉据</v>
      </c>
      <c r="E195" s="10"/>
    </row>
    <row r="196" customHeight="1" spans="1:5">
      <c r="A196" s="8">
        <v>194</v>
      </c>
      <c r="B196" s="9" t="str">
        <f>"56222023081217261117136"</f>
        <v>56222023081217261117136</v>
      </c>
      <c r="C196" s="9" t="s">
        <v>6</v>
      </c>
      <c r="D196" s="9" t="str">
        <f>"谢二丹"</f>
        <v>谢二丹</v>
      </c>
      <c r="E196" s="10"/>
    </row>
    <row r="197" customHeight="1" spans="1:5">
      <c r="A197" s="8">
        <v>195</v>
      </c>
      <c r="B197" s="9" t="str">
        <f>"56222023081214594616880"</f>
        <v>56222023081214594616880</v>
      </c>
      <c r="C197" s="9" t="s">
        <v>6</v>
      </c>
      <c r="D197" s="9" t="str">
        <f>"冯丽婷"</f>
        <v>冯丽婷</v>
      </c>
      <c r="E197" s="10"/>
    </row>
    <row r="198" customHeight="1" spans="1:5">
      <c r="A198" s="8">
        <v>196</v>
      </c>
      <c r="B198" s="9" t="str">
        <f>"56222023081209521916269"</f>
        <v>56222023081209521916269</v>
      </c>
      <c r="C198" s="9" t="s">
        <v>6</v>
      </c>
      <c r="D198" s="9" t="str">
        <f>"谢喜业"</f>
        <v>谢喜业</v>
      </c>
      <c r="E198" s="10"/>
    </row>
    <row r="199" customHeight="1" spans="1:5">
      <c r="A199" s="8">
        <v>197</v>
      </c>
      <c r="B199" s="9" t="str">
        <f>"56222023081218104817203"</f>
        <v>56222023081218104817203</v>
      </c>
      <c r="C199" s="9" t="s">
        <v>6</v>
      </c>
      <c r="D199" s="9" t="str">
        <f>"万桂丽"</f>
        <v>万桂丽</v>
      </c>
      <c r="E199" s="10"/>
    </row>
    <row r="200" customHeight="1" spans="1:5">
      <c r="A200" s="8">
        <v>198</v>
      </c>
      <c r="B200" s="9" t="str">
        <f>"56222023081218143717212"</f>
        <v>56222023081218143717212</v>
      </c>
      <c r="C200" s="9" t="s">
        <v>6</v>
      </c>
      <c r="D200" s="9" t="str">
        <f>"符丽珍"</f>
        <v>符丽珍</v>
      </c>
      <c r="E200" s="10"/>
    </row>
    <row r="201" customHeight="1" spans="1:5">
      <c r="A201" s="8">
        <v>199</v>
      </c>
      <c r="B201" s="9" t="str">
        <f>"56222023081212193516594"</f>
        <v>56222023081212193516594</v>
      </c>
      <c r="C201" s="9" t="s">
        <v>6</v>
      </c>
      <c r="D201" s="9" t="str">
        <f>"王梦桃"</f>
        <v>王梦桃</v>
      </c>
      <c r="E201" s="10"/>
    </row>
    <row r="202" customHeight="1" spans="1:5">
      <c r="A202" s="8">
        <v>200</v>
      </c>
      <c r="B202" s="9" t="str">
        <f>"56222023081218054917191"</f>
        <v>56222023081218054917191</v>
      </c>
      <c r="C202" s="9" t="s">
        <v>6</v>
      </c>
      <c r="D202" s="9" t="str">
        <f>"董儒霞"</f>
        <v>董儒霞</v>
      </c>
      <c r="E202" s="10"/>
    </row>
    <row r="203" customHeight="1" spans="1:5">
      <c r="A203" s="8">
        <v>201</v>
      </c>
      <c r="B203" s="9" t="str">
        <f>"56222023081218360417248"</f>
        <v>56222023081218360417248</v>
      </c>
      <c r="C203" s="9" t="s">
        <v>6</v>
      </c>
      <c r="D203" s="9" t="str">
        <f>"陈秀娟"</f>
        <v>陈秀娟</v>
      </c>
      <c r="E203" s="10"/>
    </row>
    <row r="204" customHeight="1" spans="1:5">
      <c r="A204" s="8">
        <v>202</v>
      </c>
      <c r="B204" s="9" t="str">
        <f>"56222023081209153616195"</f>
        <v>56222023081209153616195</v>
      </c>
      <c r="C204" s="9" t="s">
        <v>6</v>
      </c>
      <c r="D204" s="9" t="str">
        <f>"林新娜"</f>
        <v>林新娜</v>
      </c>
      <c r="E204" s="10"/>
    </row>
    <row r="205" customHeight="1" spans="1:5">
      <c r="A205" s="8">
        <v>203</v>
      </c>
      <c r="B205" s="9" t="str">
        <f>"56222023081218290017234"</f>
        <v>56222023081218290017234</v>
      </c>
      <c r="C205" s="9" t="s">
        <v>6</v>
      </c>
      <c r="D205" s="9" t="str">
        <f>"吴小敏"</f>
        <v>吴小敏</v>
      </c>
      <c r="E205" s="10"/>
    </row>
    <row r="206" customHeight="1" spans="1:5">
      <c r="A206" s="8">
        <v>204</v>
      </c>
      <c r="B206" s="9" t="str">
        <f>"56222023081211011116432"</f>
        <v>56222023081211011116432</v>
      </c>
      <c r="C206" s="9" t="s">
        <v>6</v>
      </c>
      <c r="D206" s="9" t="str">
        <f>"林衍数"</f>
        <v>林衍数</v>
      </c>
      <c r="E206" s="10"/>
    </row>
    <row r="207" customHeight="1" spans="1:5">
      <c r="A207" s="8">
        <v>205</v>
      </c>
      <c r="B207" s="9" t="str">
        <f>"56222023081217392617158"</f>
        <v>56222023081217392617158</v>
      </c>
      <c r="C207" s="9" t="s">
        <v>6</v>
      </c>
      <c r="D207" s="9" t="str">
        <f>"谢伟坤"</f>
        <v>谢伟坤</v>
      </c>
      <c r="E207" s="10"/>
    </row>
    <row r="208" customHeight="1" spans="1:5">
      <c r="A208" s="8">
        <v>206</v>
      </c>
      <c r="B208" s="9" t="str">
        <f>"56222023081218091117198"</f>
        <v>56222023081218091117198</v>
      </c>
      <c r="C208" s="9" t="s">
        <v>6</v>
      </c>
      <c r="D208" s="9" t="str">
        <f>"蔡辉姑"</f>
        <v>蔡辉姑</v>
      </c>
      <c r="E208" s="10"/>
    </row>
    <row r="209" customHeight="1" spans="1:5">
      <c r="A209" s="8">
        <v>207</v>
      </c>
      <c r="B209" s="9" t="str">
        <f>"56222023081210194716337"</f>
        <v>56222023081210194716337</v>
      </c>
      <c r="C209" s="9" t="s">
        <v>6</v>
      </c>
      <c r="D209" s="9" t="str">
        <f>"赵志翠"</f>
        <v>赵志翠</v>
      </c>
      <c r="E209" s="10"/>
    </row>
    <row r="210" customHeight="1" spans="1:5">
      <c r="A210" s="8">
        <v>208</v>
      </c>
      <c r="B210" s="9" t="str">
        <f>"56222023081219103417288"</f>
        <v>56222023081219103417288</v>
      </c>
      <c r="C210" s="9" t="s">
        <v>6</v>
      </c>
      <c r="D210" s="9" t="str">
        <f>"唐带妹"</f>
        <v>唐带妹</v>
      </c>
      <c r="E210" s="10"/>
    </row>
    <row r="211" customHeight="1" spans="1:5">
      <c r="A211" s="8">
        <v>209</v>
      </c>
      <c r="B211" s="9" t="str">
        <f>"56222023081212225516601"</f>
        <v>56222023081212225516601</v>
      </c>
      <c r="C211" s="9" t="s">
        <v>6</v>
      </c>
      <c r="D211" s="9" t="str">
        <f>"郑语婕"</f>
        <v>郑语婕</v>
      </c>
      <c r="E211" s="10"/>
    </row>
    <row r="212" customHeight="1" spans="1:5">
      <c r="A212" s="8">
        <v>210</v>
      </c>
      <c r="B212" s="9" t="str">
        <f>"56222023081219120917294"</f>
        <v>56222023081219120917294</v>
      </c>
      <c r="C212" s="9" t="s">
        <v>6</v>
      </c>
      <c r="D212" s="9" t="str">
        <f>"吴小怡"</f>
        <v>吴小怡</v>
      </c>
      <c r="E212" s="10"/>
    </row>
    <row r="213" customHeight="1" spans="1:5">
      <c r="A213" s="8">
        <v>211</v>
      </c>
      <c r="B213" s="9" t="str">
        <f>"56222023081219042117281"</f>
        <v>56222023081219042117281</v>
      </c>
      <c r="C213" s="9" t="s">
        <v>6</v>
      </c>
      <c r="D213" s="9" t="str">
        <f>"王炳梅"</f>
        <v>王炳梅</v>
      </c>
      <c r="E213" s="10"/>
    </row>
    <row r="214" customHeight="1" spans="1:5">
      <c r="A214" s="8">
        <v>212</v>
      </c>
      <c r="B214" s="9" t="str">
        <f>"56222023081219120117293"</f>
        <v>56222023081219120117293</v>
      </c>
      <c r="C214" s="9" t="s">
        <v>6</v>
      </c>
      <c r="D214" s="9" t="str">
        <f>"林春妃"</f>
        <v>林春妃</v>
      </c>
      <c r="E214" s="10"/>
    </row>
    <row r="215" customHeight="1" spans="1:5">
      <c r="A215" s="8">
        <v>213</v>
      </c>
      <c r="B215" s="9" t="str">
        <f>"56222023081218135217211"</f>
        <v>56222023081218135217211</v>
      </c>
      <c r="C215" s="9" t="s">
        <v>6</v>
      </c>
      <c r="D215" s="9" t="str">
        <f>"吴生侬"</f>
        <v>吴生侬</v>
      </c>
      <c r="E215" s="10"/>
    </row>
    <row r="216" customHeight="1" spans="1:5">
      <c r="A216" s="8">
        <v>214</v>
      </c>
      <c r="B216" s="9" t="str">
        <f>"56222023081218591717278"</f>
        <v>56222023081218591717278</v>
      </c>
      <c r="C216" s="9" t="s">
        <v>6</v>
      </c>
      <c r="D216" s="9" t="str">
        <f>"洪彩如"</f>
        <v>洪彩如</v>
      </c>
      <c r="E216" s="10"/>
    </row>
    <row r="217" customHeight="1" spans="1:5">
      <c r="A217" s="8">
        <v>215</v>
      </c>
      <c r="B217" s="9" t="str">
        <f>"56222023081219265317313"</f>
        <v>56222023081219265317313</v>
      </c>
      <c r="C217" s="9" t="s">
        <v>6</v>
      </c>
      <c r="D217" s="9" t="str">
        <f>"李桂兰"</f>
        <v>李桂兰</v>
      </c>
      <c r="E217" s="10"/>
    </row>
    <row r="218" customHeight="1" spans="1:5">
      <c r="A218" s="8">
        <v>216</v>
      </c>
      <c r="B218" s="9" t="str">
        <f>"56222023081218510217264"</f>
        <v>56222023081218510217264</v>
      </c>
      <c r="C218" s="9" t="s">
        <v>6</v>
      </c>
      <c r="D218" s="9" t="str">
        <f>"林瑛瑛"</f>
        <v>林瑛瑛</v>
      </c>
      <c r="E218" s="10"/>
    </row>
    <row r="219" customHeight="1" spans="1:5">
      <c r="A219" s="8">
        <v>217</v>
      </c>
      <c r="B219" s="9" t="str">
        <f>"56222023081218001717186"</f>
        <v>56222023081218001717186</v>
      </c>
      <c r="C219" s="9" t="s">
        <v>6</v>
      </c>
      <c r="D219" s="9" t="str">
        <f>"罗候军"</f>
        <v>罗候军</v>
      </c>
      <c r="E219" s="10"/>
    </row>
    <row r="220" customHeight="1" spans="1:5">
      <c r="A220" s="8">
        <v>218</v>
      </c>
      <c r="B220" s="9" t="str">
        <f>"56222023081219304217319"</f>
        <v>56222023081219304217319</v>
      </c>
      <c r="C220" s="9" t="s">
        <v>6</v>
      </c>
      <c r="D220" s="9" t="str">
        <f>"郑彩娟"</f>
        <v>郑彩娟</v>
      </c>
      <c r="E220" s="10"/>
    </row>
    <row r="221" customHeight="1" spans="1:5">
      <c r="A221" s="8">
        <v>219</v>
      </c>
      <c r="B221" s="9" t="str">
        <f>"56222023081217580417184"</f>
        <v>56222023081217580417184</v>
      </c>
      <c r="C221" s="9" t="s">
        <v>6</v>
      </c>
      <c r="D221" s="9" t="str">
        <f>"林发鹰"</f>
        <v>林发鹰</v>
      </c>
      <c r="E221" s="10"/>
    </row>
    <row r="222" customHeight="1" spans="1:5">
      <c r="A222" s="8">
        <v>220</v>
      </c>
      <c r="B222" s="9" t="str">
        <f>"56222023081219261517312"</f>
        <v>56222023081219261517312</v>
      </c>
      <c r="C222" s="9" t="s">
        <v>6</v>
      </c>
      <c r="D222" s="9" t="str">
        <f>"张造霞"</f>
        <v>张造霞</v>
      </c>
      <c r="E222" s="10"/>
    </row>
    <row r="223" customHeight="1" spans="1:5">
      <c r="A223" s="8">
        <v>221</v>
      </c>
      <c r="B223" s="9" t="str">
        <f>"56222023081219541417342"</f>
        <v>56222023081219541417342</v>
      </c>
      <c r="C223" s="9" t="s">
        <v>6</v>
      </c>
      <c r="D223" s="9" t="str">
        <f>"陈土香"</f>
        <v>陈土香</v>
      </c>
      <c r="E223" s="10"/>
    </row>
    <row r="224" customHeight="1" spans="1:5">
      <c r="A224" s="8">
        <v>222</v>
      </c>
      <c r="B224" s="9" t="str">
        <f>"56222023081219193117303"</f>
        <v>56222023081219193117303</v>
      </c>
      <c r="C224" s="9" t="s">
        <v>6</v>
      </c>
      <c r="D224" s="9" t="str">
        <f>"符寿彩"</f>
        <v>符寿彩</v>
      </c>
      <c r="E224" s="10"/>
    </row>
    <row r="225" customHeight="1" spans="1:5">
      <c r="A225" s="8">
        <v>223</v>
      </c>
      <c r="B225" s="9" t="str">
        <f>"56222023081219330217322"</f>
        <v>56222023081219330217322</v>
      </c>
      <c r="C225" s="9" t="s">
        <v>6</v>
      </c>
      <c r="D225" s="9" t="str">
        <f>"符宠艳"</f>
        <v>符宠艳</v>
      </c>
      <c r="E225" s="10"/>
    </row>
    <row r="226" customHeight="1" spans="1:5">
      <c r="A226" s="8">
        <v>224</v>
      </c>
      <c r="B226" s="9" t="str">
        <f>"56222023081219110917291"</f>
        <v>56222023081219110917291</v>
      </c>
      <c r="C226" s="9" t="s">
        <v>6</v>
      </c>
      <c r="D226" s="9" t="str">
        <f>"朱多带"</f>
        <v>朱多带</v>
      </c>
      <c r="E226" s="10"/>
    </row>
    <row r="227" customHeight="1" spans="1:5">
      <c r="A227" s="8">
        <v>225</v>
      </c>
      <c r="B227" s="9" t="str">
        <f>"56222023081219441317332"</f>
        <v>56222023081219441317332</v>
      </c>
      <c r="C227" s="9" t="s">
        <v>6</v>
      </c>
      <c r="D227" s="9" t="str">
        <f>"薛秀凤"</f>
        <v>薛秀凤</v>
      </c>
      <c r="E227" s="10"/>
    </row>
    <row r="228" customHeight="1" spans="1:5">
      <c r="A228" s="8">
        <v>226</v>
      </c>
      <c r="B228" s="9" t="str">
        <f>"56222023081219124017296"</f>
        <v>56222023081219124017296</v>
      </c>
      <c r="C228" s="9" t="s">
        <v>6</v>
      </c>
      <c r="D228" s="9" t="str">
        <f>"赵红梅"</f>
        <v>赵红梅</v>
      </c>
      <c r="E228" s="10"/>
    </row>
    <row r="229" customHeight="1" spans="1:5">
      <c r="A229" s="8">
        <v>227</v>
      </c>
      <c r="B229" s="9" t="str">
        <f>"56222023081220020217350"</f>
        <v>56222023081220020217350</v>
      </c>
      <c r="C229" s="9" t="s">
        <v>6</v>
      </c>
      <c r="D229" s="9" t="str">
        <f>"吴家月"</f>
        <v>吴家月</v>
      </c>
      <c r="E229" s="10"/>
    </row>
    <row r="230" customHeight="1" spans="1:5">
      <c r="A230" s="8">
        <v>228</v>
      </c>
      <c r="B230" s="9" t="str">
        <f>"56222023081220020417351"</f>
        <v>56222023081220020417351</v>
      </c>
      <c r="C230" s="9" t="s">
        <v>6</v>
      </c>
      <c r="D230" s="9" t="str">
        <f>"吴培娜"</f>
        <v>吴培娜</v>
      </c>
      <c r="E230" s="10"/>
    </row>
    <row r="231" customHeight="1" spans="1:5">
      <c r="A231" s="8">
        <v>229</v>
      </c>
      <c r="B231" s="9" t="str">
        <f>"56222023081220082917362"</f>
        <v>56222023081220082917362</v>
      </c>
      <c r="C231" s="9" t="s">
        <v>6</v>
      </c>
      <c r="D231" s="9" t="str">
        <f>"简倩梅"</f>
        <v>简倩梅</v>
      </c>
      <c r="E231" s="10"/>
    </row>
    <row r="232" customHeight="1" spans="1:5">
      <c r="A232" s="8">
        <v>230</v>
      </c>
      <c r="B232" s="9" t="str">
        <f>"56222023081220045417355"</f>
        <v>56222023081220045417355</v>
      </c>
      <c r="C232" s="9" t="s">
        <v>6</v>
      </c>
      <c r="D232" s="9" t="str">
        <f>"钟清平"</f>
        <v>钟清平</v>
      </c>
      <c r="E232" s="10"/>
    </row>
    <row r="233" customHeight="1" spans="1:5">
      <c r="A233" s="8">
        <v>231</v>
      </c>
      <c r="B233" s="9" t="str">
        <f>"56222023081215455116962"</f>
        <v>56222023081215455116962</v>
      </c>
      <c r="C233" s="9" t="s">
        <v>6</v>
      </c>
      <c r="D233" s="9" t="str">
        <f>"林永丽"</f>
        <v>林永丽</v>
      </c>
      <c r="E233" s="10"/>
    </row>
    <row r="234" customHeight="1" spans="1:5">
      <c r="A234" s="8">
        <v>232</v>
      </c>
      <c r="B234" s="9" t="str">
        <f>"56222023081220141517366"</f>
        <v>56222023081220141517366</v>
      </c>
      <c r="C234" s="9" t="s">
        <v>6</v>
      </c>
      <c r="D234" s="9" t="str">
        <f>"林应珍"</f>
        <v>林应珍</v>
      </c>
      <c r="E234" s="10"/>
    </row>
    <row r="235" customHeight="1" spans="1:5">
      <c r="A235" s="8">
        <v>233</v>
      </c>
      <c r="B235" s="9" t="str">
        <f>"56222023081216403517071"</f>
        <v>56222023081216403517071</v>
      </c>
      <c r="C235" s="9" t="s">
        <v>6</v>
      </c>
      <c r="D235" s="9" t="str">
        <f>"符泽川"</f>
        <v>符泽川</v>
      </c>
      <c r="E235" s="10"/>
    </row>
    <row r="236" customHeight="1" spans="1:5">
      <c r="A236" s="8">
        <v>234</v>
      </c>
      <c r="B236" s="9" t="str">
        <f>"56222023081217070217104"</f>
        <v>56222023081217070217104</v>
      </c>
      <c r="C236" s="9" t="s">
        <v>6</v>
      </c>
      <c r="D236" s="9" t="str">
        <f>"陈岗梅"</f>
        <v>陈岗梅</v>
      </c>
      <c r="E236" s="10"/>
    </row>
    <row r="237" customHeight="1" spans="1:5">
      <c r="A237" s="8">
        <v>235</v>
      </c>
      <c r="B237" s="9" t="str">
        <f>"56222023081220295417394"</f>
        <v>56222023081220295417394</v>
      </c>
      <c r="C237" s="9" t="s">
        <v>6</v>
      </c>
      <c r="D237" s="9" t="str">
        <f>"李秋冬"</f>
        <v>李秋冬</v>
      </c>
      <c r="E237" s="10"/>
    </row>
    <row r="238" customHeight="1" spans="1:5">
      <c r="A238" s="8">
        <v>236</v>
      </c>
      <c r="B238" s="9" t="str">
        <f>"56222023081219384517330"</f>
        <v>56222023081219384517330</v>
      </c>
      <c r="C238" s="9" t="s">
        <v>6</v>
      </c>
      <c r="D238" s="9" t="str">
        <f>"王金月"</f>
        <v>王金月</v>
      </c>
      <c r="E238" s="10"/>
    </row>
    <row r="239" customHeight="1" spans="1:5">
      <c r="A239" s="8">
        <v>237</v>
      </c>
      <c r="B239" s="9" t="str">
        <f>"56222023081220201417378"</f>
        <v>56222023081220201417378</v>
      </c>
      <c r="C239" s="9" t="s">
        <v>6</v>
      </c>
      <c r="D239" s="9" t="str">
        <f>"何家丽"</f>
        <v>何家丽</v>
      </c>
      <c r="E239" s="10"/>
    </row>
    <row r="240" customHeight="1" spans="1:5">
      <c r="A240" s="8">
        <v>238</v>
      </c>
      <c r="B240" s="9" t="str">
        <f>"56222023081210240616354"</f>
        <v>56222023081210240616354</v>
      </c>
      <c r="C240" s="9" t="s">
        <v>6</v>
      </c>
      <c r="D240" s="9" t="str">
        <f>"曹玉芳"</f>
        <v>曹玉芳</v>
      </c>
      <c r="E240" s="10"/>
    </row>
    <row r="241" customHeight="1" spans="1:5">
      <c r="A241" s="8">
        <v>239</v>
      </c>
      <c r="B241" s="9" t="str">
        <f>"56222023081220010217348"</f>
        <v>56222023081220010217348</v>
      </c>
      <c r="C241" s="9" t="s">
        <v>6</v>
      </c>
      <c r="D241" s="9" t="str">
        <f>"何妹妹"</f>
        <v>何妹妹</v>
      </c>
      <c r="E241" s="10"/>
    </row>
    <row r="242" customHeight="1" spans="1:5">
      <c r="A242" s="8">
        <v>240</v>
      </c>
      <c r="B242" s="9" t="str">
        <f>"56222023081219432917331"</f>
        <v>56222023081219432917331</v>
      </c>
      <c r="C242" s="9" t="s">
        <v>6</v>
      </c>
      <c r="D242" s="9" t="str">
        <f>"洪美花"</f>
        <v>洪美花</v>
      </c>
      <c r="E242" s="10"/>
    </row>
    <row r="243" customHeight="1" spans="1:5">
      <c r="A243" s="8">
        <v>241</v>
      </c>
      <c r="B243" s="9" t="str">
        <f>"56222023081209111516187"</f>
        <v>56222023081209111516187</v>
      </c>
      <c r="C243" s="9" t="s">
        <v>6</v>
      </c>
      <c r="D243" s="9" t="str">
        <f>"林美菱"</f>
        <v>林美菱</v>
      </c>
      <c r="E243" s="10"/>
    </row>
    <row r="244" customHeight="1" spans="1:5">
      <c r="A244" s="8">
        <v>242</v>
      </c>
      <c r="B244" s="9" t="str">
        <f>"56222023081219553617344"</f>
        <v>56222023081219553617344</v>
      </c>
      <c r="C244" s="9" t="s">
        <v>6</v>
      </c>
      <c r="D244" s="9" t="str">
        <f>"李思迅"</f>
        <v>李思迅</v>
      </c>
      <c r="E244" s="10"/>
    </row>
    <row r="245" customHeight="1" spans="1:5">
      <c r="A245" s="8">
        <v>243</v>
      </c>
      <c r="B245" s="9" t="str">
        <f>"56222023081209065516173"</f>
        <v>56222023081209065516173</v>
      </c>
      <c r="C245" s="9" t="s">
        <v>6</v>
      </c>
      <c r="D245" s="9" t="str">
        <f>"王婷燕"</f>
        <v>王婷燕</v>
      </c>
      <c r="E245" s="10"/>
    </row>
    <row r="246" customHeight="1" spans="1:5">
      <c r="A246" s="8">
        <v>244</v>
      </c>
      <c r="B246" s="9" t="str">
        <f>"56222023081218391217253"</f>
        <v>56222023081218391217253</v>
      </c>
      <c r="C246" s="9" t="s">
        <v>6</v>
      </c>
      <c r="D246" s="9" t="str">
        <f>"谢行春"</f>
        <v>谢行春</v>
      </c>
      <c r="E246" s="10"/>
    </row>
    <row r="247" customHeight="1" spans="1:5">
      <c r="A247" s="8">
        <v>245</v>
      </c>
      <c r="B247" s="9" t="str">
        <f>"56222023081210033316298"</f>
        <v>56222023081210033316298</v>
      </c>
      <c r="C247" s="9" t="s">
        <v>6</v>
      </c>
      <c r="D247" s="9" t="str">
        <f>"杨秀梅"</f>
        <v>杨秀梅</v>
      </c>
      <c r="E247" s="10"/>
    </row>
    <row r="248" customHeight="1" spans="1:5">
      <c r="A248" s="8">
        <v>246</v>
      </c>
      <c r="B248" s="9" t="str">
        <f>"56222023081220265117391"</f>
        <v>56222023081220265117391</v>
      </c>
      <c r="C248" s="9" t="s">
        <v>6</v>
      </c>
      <c r="D248" s="9" t="str">
        <f>"阙祖倪"</f>
        <v>阙祖倪</v>
      </c>
      <c r="E248" s="10"/>
    </row>
    <row r="249" customHeight="1" spans="1:5">
      <c r="A249" s="8">
        <v>247</v>
      </c>
      <c r="B249" s="9" t="str">
        <f>"56222023081221095117447"</f>
        <v>56222023081221095117447</v>
      </c>
      <c r="C249" s="9" t="s">
        <v>6</v>
      </c>
      <c r="D249" s="9" t="str">
        <f>"吴少娜"</f>
        <v>吴少娜</v>
      </c>
      <c r="E249" s="10"/>
    </row>
    <row r="250" customHeight="1" spans="1:5">
      <c r="A250" s="8">
        <v>248</v>
      </c>
      <c r="B250" s="9" t="str">
        <f>"56222023081221123817457"</f>
        <v>56222023081221123817457</v>
      </c>
      <c r="C250" s="9" t="s">
        <v>6</v>
      </c>
      <c r="D250" s="9" t="str">
        <f>"洪江舟"</f>
        <v>洪江舟</v>
      </c>
      <c r="E250" s="10"/>
    </row>
    <row r="251" customHeight="1" spans="1:5">
      <c r="A251" s="8">
        <v>249</v>
      </c>
      <c r="B251" s="9" t="str">
        <f>"56222023081220591317436"</f>
        <v>56222023081220591317436</v>
      </c>
      <c r="C251" s="9" t="s">
        <v>6</v>
      </c>
      <c r="D251" s="9" t="str">
        <f>"林晶"</f>
        <v>林晶</v>
      </c>
      <c r="E251" s="10"/>
    </row>
    <row r="252" customHeight="1" spans="1:5">
      <c r="A252" s="8">
        <v>250</v>
      </c>
      <c r="B252" s="9" t="str">
        <f>"56222023081221150517458"</f>
        <v>56222023081221150517458</v>
      </c>
      <c r="C252" s="9" t="s">
        <v>6</v>
      </c>
      <c r="D252" s="9" t="str">
        <f>"高海莹"</f>
        <v>高海莹</v>
      </c>
      <c r="E252" s="10"/>
    </row>
    <row r="253" customHeight="1" spans="1:5">
      <c r="A253" s="8">
        <v>251</v>
      </c>
      <c r="B253" s="9" t="str">
        <f>"56222023081221265317478"</f>
        <v>56222023081221265317478</v>
      </c>
      <c r="C253" s="9" t="s">
        <v>6</v>
      </c>
      <c r="D253" s="9" t="str">
        <f>"符佳佳"</f>
        <v>符佳佳</v>
      </c>
      <c r="E253" s="10"/>
    </row>
    <row r="254" customHeight="1" spans="1:5">
      <c r="A254" s="8">
        <v>252</v>
      </c>
      <c r="B254" s="9" t="str">
        <f>"56222023081221294817481"</f>
        <v>56222023081221294817481</v>
      </c>
      <c r="C254" s="9" t="s">
        <v>6</v>
      </c>
      <c r="D254" s="9" t="str">
        <f>"黎玉萍"</f>
        <v>黎玉萍</v>
      </c>
      <c r="E254" s="10"/>
    </row>
    <row r="255" customHeight="1" spans="1:5">
      <c r="A255" s="8">
        <v>253</v>
      </c>
      <c r="B255" s="9" t="str">
        <f>"56222023081216001016989"</f>
        <v>56222023081216001016989</v>
      </c>
      <c r="C255" s="9" t="s">
        <v>6</v>
      </c>
      <c r="D255" s="9" t="str">
        <f>"陈石恩"</f>
        <v>陈石恩</v>
      </c>
      <c r="E255" s="10"/>
    </row>
    <row r="256" customHeight="1" spans="1:5">
      <c r="A256" s="8">
        <v>254</v>
      </c>
      <c r="B256" s="9" t="str">
        <f>"56222023081221273917480"</f>
        <v>56222023081221273917480</v>
      </c>
      <c r="C256" s="9" t="s">
        <v>6</v>
      </c>
      <c r="D256" s="9" t="str">
        <f>"颜小月"</f>
        <v>颜小月</v>
      </c>
      <c r="E256" s="10"/>
    </row>
    <row r="257" customHeight="1" spans="1:5">
      <c r="A257" s="8">
        <v>255</v>
      </c>
      <c r="B257" s="9" t="str">
        <f>"56222023081209362916231"</f>
        <v>56222023081209362916231</v>
      </c>
      <c r="C257" s="9" t="s">
        <v>6</v>
      </c>
      <c r="D257" s="9" t="str">
        <f>"王文霞"</f>
        <v>王文霞</v>
      </c>
      <c r="E257" s="10"/>
    </row>
    <row r="258" customHeight="1" spans="1:5">
      <c r="A258" s="8">
        <v>256</v>
      </c>
      <c r="B258" s="9" t="str">
        <f>"56222023081213282816722"</f>
        <v>56222023081213282816722</v>
      </c>
      <c r="C258" s="9" t="s">
        <v>6</v>
      </c>
      <c r="D258" s="9" t="str">
        <f>"符亮霞"</f>
        <v>符亮霞</v>
      </c>
      <c r="E258" s="10"/>
    </row>
    <row r="259" customHeight="1" spans="1:5">
      <c r="A259" s="8">
        <v>257</v>
      </c>
      <c r="B259" s="9" t="str">
        <f>"56222023081221441217508"</f>
        <v>56222023081221441217508</v>
      </c>
      <c r="C259" s="9" t="s">
        <v>6</v>
      </c>
      <c r="D259" s="9" t="str">
        <f>"梁丹柳"</f>
        <v>梁丹柳</v>
      </c>
      <c r="E259" s="10"/>
    </row>
    <row r="260" customHeight="1" spans="1:5">
      <c r="A260" s="8">
        <v>258</v>
      </c>
      <c r="B260" s="9" t="str">
        <f>"56222023081221393017497"</f>
        <v>56222023081221393017497</v>
      </c>
      <c r="C260" s="9" t="s">
        <v>6</v>
      </c>
      <c r="D260" s="9" t="str">
        <f>"陈丹玮"</f>
        <v>陈丹玮</v>
      </c>
      <c r="E260" s="10"/>
    </row>
    <row r="261" customHeight="1" spans="1:5">
      <c r="A261" s="8">
        <v>259</v>
      </c>
      <c r="B261" s="9" t="str">
        <f>"56222023081221533817526"</f>
        <v>56222023081221533817526</v>
      </c>
      <c r="C261" s="9" t="s">
        <v>6</v>
      </c>
      <c r="D261" s="9" t="str">
        <f>"许金桃"</f>
        <v>许金桃</v>
      </c>
      <c r="E261" s="10"/>
    </row>
    <row r="262" customHeight="1" spans="1:5">
      <c r="A262" s="8">
        <v>260</v>
      </c>
      <c r="B262" s="9" t="str">
        <f>"56222023081209140816191"</f>
        <v>56222023081209140816191</v>
      </c>
      <c r="C262" s="9" t="s">
        <v>6</v>
      </c>
      <c r="D262" s="9" t="str">
        <f>"陈雪晶"</f>
        <v>陈雪晶</v>
      </c>
      <c r="E262" s="10"/>
    </row>
    <row r="263" customHeight="1" spans="1:5">
      <c r="A263" s="8">
        <v>261</v>
      </c>
      <c r="B263" s="9" t="str">
        <f>"56222023081221562017529"</f>
        <v>56222023081221562017529</v>
      </c>
      <c r="C263" s="9" t="s">
        <v>6</v>
      </c>
      <c r="D263" s="9" t="str">
        <f>"黄土晏"</f>
        <v>黄土晏</v>
      </c>
      <c r="E263" s="10"/>
    </row>
    <row r="264" customHeight="1" spans="1:5">
      <c r="A264" s="8">
        <v>262</v>
      </c>
      <c r="B264" s="9" t="str">
        <f>"56222023081221193717467"</f>
        <v>56222023081221193717467</v>
      </c>
      <c r="C264" s="9" t="s">
        <v>6</v>
      </c>
      <c r="D264" s="9" t="str">
        <f>"周水花"</f>
        <v>周水花</v>
      </c>
      <c r="E264" s="10"/>
    </row>
    <row r="265" customHeight="1" spans="1:5">
      <c r="A265" s="8">
        <v>263</v>
      </c>
      <c r="B265" s="9" t="str">
        <f>"56222023081222040917543"</f>
        <v>56222023081222040917543</v>
      </c>
      <c r="C265" s="9" t="s">
        <v>6</v>
      </c>
      <c r="D265" s="9" t="str">
        <f>"陈英和"</f>
        <v>陈英和</v>
      </c>
      <c r="E265" s="10"/>
    </row>
    <row r="266" customHeight="1" spans="1:5">
      <c r="A266" s="8">
        <v>264</v>
      </c>
      <c r="B266" s="9" t="str">
        <f>"56222023081221481817519"</f>
        <v>56222023081221481817519</v>
      </c>
      <c r="C266" s="9" t="s">
        <v>6</v>
      </c>
      <c r="D266" s="9" t="str">
        <f>"李杏兰"</f>
        <v>李杏兰</v>
      </c>
      <c r="E266" s="10"/>
    </row>
    <row r="267" customHeight="1" spans="1:5">
      <c r="A267" s="8">
        <v>265</v>
      </c>
      <c r="B267" s="9" t="str">
        <f>"56222023081221524017525"</f>
        <v>56222023081221524017525</v>
      </c>
      <c r="C267" s="9" t="s">
        <v>6</v>
      </c>
      <c r="D267" s="9" t="str">
        <f>"王美群"</f>
        <v>王美群</v>
      </c>
      <c r="E267" s="10"/>
    </row>
    <row r="268" customHeight="1" spans="1:5">
      <c r="A268" s="8">
        <v>266</v>
      </c>
      <c r="B268" s="9" t="str">
        <f>"56222023081220553917432"</f>
        <v>56222023081220553917432</v>
      </c>
      <c r="C268" s="9" t="s">
        <v>6</v>
      </c>
      <c r="D268" s="9" t="str">
        <f>"羊秋英"</f>
        <v>羊秋英</v>
      </c>
      <c r="E268" s="10"/>
    </row>
    <row r="269" customHeight="1" spans="1:5">
      <c r="A269" s="8">
        <v>267</v>
      </c>
      <c r="B269" s="9" t="str">
        <f>"56222023081221404417498"</f>
        <v>56222023081221404417498</v>
      </c>
      <c r="C269" s="9" t="s">
        <v>6</v>
      </c>
      <c r="D269" s="9" t="str">
        <f>"符世煌"</f>
        <v>符世煌</v>
      </c>
      <c r="E269" s="10"/>
    </row>
    <row r="270" customHeight="1" spans="1:5">
      <c r="A270" s="8">
        <v>268</v>
      </c>
      <c r="B270" s="9" t="str">
        <f>"56222023081221500417521"</f>
        <v>56222023081221500417521</v>
      </c>
      <c r="C270" s="9" t="s">
        <v>6</v>
      </c>
      <c r="D270" s="9" t="str">
        <f>"李精娥"</f>
        <v>李精娥</v>
      </c>
      <c r="E270" s="10"/>
    </row>
    <row r="271" customHeight="1" spans="1:5">
      <c r="A271" s="8">
        <v>269</v>
      </c>
      <c r="B271" s="9" t="str">
        <f>"56222023081221594617537"</f>
        <v>56222023081221594617537</v>
      </c>
      <c r="C271" s="9" t="s">
        <v>6</v>
      </c>
      <c r="D271" s="9" t="str">
        <f>"谢永娟"</f>
        <v>谢永娟</v>
      </c>
      <c r="E271" s="10"/>
    </row>
    <row r="272" customHeight="1" spans="1:5">
      <c r="A272" s="8">
        <v>270</v>
      </c>
      <c r="B272" s="9" t="str">
        <f>"56222023081222342317595"</f>
        <v>56222023081222342317595</v>
      </c>
      <c r="C272" s="9" t="s">
        <v>6</v>
      </c>
      <c r="D272" s="9" t="str">
        <f>"陈二爱"</f>
        <v>陈二爱</v>
      </c>
      <c r="E272" s="10"/>
    </row>
    <row r="273" customHeight="1" spans="1:5">
      <c r="A273" s="8">
        <v>271</v>
      </c>
      <c r="B273" s="9" t="str">
        <f>"56222023081222440717608"</f>
        <v>56222023081222440717608</v>
      </c>
      <c r="C273" s="9" t="s">
        <v>6</v>
      </c>
      <c r="D273" s="9" t="str">
        <f>"羊坚英"</f>
        <v>羊坚英</v>
      </c>
      <c r="E273" s="10"/>
    </row>
    <row r="274" customHeight="1" spans="1:5">
      <c r="A274" s="8">
        <v>272</v>
      </c>
      <c r="B274" s="9" t="str">
        <f>"56222023081222065417550"</f>
        <v>56222023081222065417550</v>
      </c>
      <c r="C274" s="9" t="s">
        <v>6</v>
      </c>
      <c r="D274" s="9" t="str">
        <f>"吴少珠"</f>
        <v>吴少珠</v>
      </c>
      <c r="E274" s="10"/>
    </row>
    <row r="275" customHeight="1" spans="1:5">
      <c r="A275" s="8">
        <v>273</v>
      </c>
      <c r="B275" s="9" t="str">
        <f>"56222023081222350417597"</f>
        <v>56222023081222350417597</v>
      </c>
      <c r="C275" s="9" t="s">
        <v>6</v>
      </c>
      <c r="D275" s="9" t="str">
        <f>"羊燕姬"</f>
        <v>羊燕姬</v>
      </c>
      <c r="E275" s="10"/>
    </row>
    <row r="276" customHeight="1" spans="1:5">
      <c r="A276" s="8">
        <v>274</v>
      </c>
      <c r="B276" s="9" t="str">
        <f>"56222023081212531316649"</f>
        <v>56222023081212531316649</v>
      </c>
      <c r="C276" s="9" t="s">
        <v>6</v>
      </c>
      <c r="D276" s="9" t="str">
        <f>"符慧英"</f>
        <v>符慧英</v>
      </c>
      <c r="E276" s="10"/>
    </row>
    <row r="277" customHeight="1" spans="1:5">
      <c r="A277" s="8">
        <v>275</v>
      </c>
      <c r="B277" s="9" t="str">
        <f>"56222023081222483817614"</f>
        <v>56222023081222483817614</v>
      </c>
      <c r="C277" s="9" t="s">
        <v>6</v>
      </c>
      <c r="D277" s="9" t="str">
        <f>" 李其绘"</f>
        <v> 李其绘</v>
      </c>
      <c r="E277" s="10"/>
    </row>
    <row r="278" customHeight="1" spans="1:5">
      <c r="A278" s="8">
        <v>276</v>
      </c>
      <c r="B278" s="9" t="str">
        <f>"56222023081222581717629"</f>
        <v>56222023081222581717629</v>
      </c>
      <c r="C278" s="9" t="s">
        <v>6</v>
      </c>
      <c r="D278" s="9" t="str">
        <f>"梁桂"</f>
        <v>梁桂</v>
      </c>
      <c r="E278" s="10"/>
    </row>
    <row r="279" customHeight="1" spans="1:5">
      <c r="A279" s="8">
        <v>277</v>
      </c>
      <c r="B279" s="9" t="str">
        <f>"56222023081222435517607"</f>
        <v>56222023081222435517607</v>
      </c>
      <c r="C279" s="9" t="s">
        <v>6</v>
      </c>
      <c r="D279" s="9" t="str">
        <f>"高秀妹"</f>
        <v>高秀妹</v>
      </c>
      <c r="E279" s="10"/>
    </row>
    <row r="280" customHeight="1" spans="1:5">
      <c r="A280" s="8">
        <v>278</v>
      </c>
      <c r="B280" s="9" t="str">
        <f>"56222023081223004817633"</f>
        <v>56222023081223004817633</v>
      </c>
      <c r="C280" s="9" t="s">
        <v>6</v>
      </c>
      <c r="D280" s="9" t="str">
        <f>"王冰"</f>
        <v>王冰</v>
      </c>
      <c r="E280" s="10"/>
    </row>
    <row r="281" customHeight="1" spans="1:5">
      <c r="A281" s="8">
        <v>279</v>
      </c>
      <c r="B281" s="9" t="str">
        <f>"56222023081223080817652"</f>
        <v>56222023081223080817652</v>
      </c>
      <c r="C281" s="9" t="s">
        <v>6</v>
      </c>
      <c r="D281" s="9" t="str">
        <f>"冯莲"</f>
        <v>冯莲</v>
      </c>
      <c r="E281" s="10"/>
    </row>
    <row r="282" customHeight="1" spans="1:5">
      <c r="A282" s="8">
        <v>280</v>
      </c>
      <c r="B282" s="9" t="str">
        <f>"56222023081222554917622"</f>
        <v>56222023081222554917622</v>
      </c>
      <c r="C282" s="9" t="s">
        <v>6</v>
      </c>
      <c r="D282" s="9" t="str">
        <f>"王二女"</f>
        <v>王二女</v>
      </c>
      <c r="E282" s="10"/>
    </row>
    <row r="283" customHeight="1" spans="1:5">
      <c r="A283" s="8">
        <v>281</v>
      </c>
      <c r="B283" s="9" t="str">
        <f>"56222023081223012817635"</f>
        <v>56222023081223012817635</v>
      </c>
      <c r="C283" s="9" t="s">
        <v>6</v>
      </c>
      <c r="D283" s="9" t="str">
        <f>"羊秋怀"</f>
        <v>羊秋怀</v>
      </c>
      <c r="E283" s="10"/>
    </row>
    <row r="284" customHeight="1" spans="1:5">
      <c r="A284" s="8">
        <v>282</v>
      </c>
      <c r="B284" s="9" t="str">
        <f>"56222023081223211417671"</f>
        <v>56222023081223211417671</v>
      </c>
      <c r="C284" s="9" t="s">
        <v>6</v>
      </c>
      <c r="D284" s="9" t="str">
        <f>"唐艳花"</f>
        <v>唐艳花</v>
      </c>
      <c r="E284" s="10"/>
    </row>
    <row r="285" customHeight="1" spans="1:5">
      <c r="A285" s="8">
        <v>283</v>
      </c>
      <c r="B285" s="9" t="str">
        <f>"56222023081222245917580"</f>
        <v>56222023081222245917580</v>
      </c>
      <c r="C285" s="9" t="s">
        <v>6</v>
      </c>
      <c r="D285" s="9" t="str">
        <f>"陈婆花"</f>
        <v>陈婆花</v>
      </c>
      <c r="E285" s="10"/>
    </row>
    <row r="286" customHeight="1" spans="1:5">
      <c r="A286" s="8">
        <v>284</v>
      </c>
      <c r="B286" s="9" t="str">
        <f>"56222023081223051517644"</f>
        <v>56222023081223051517644</v>
      </c>
      <c r="C286" s="9" t="s">
        <v>6</v>
      </c>
      <c r="D286" s="9" t="str">
        <f>"余其玲"</f>
        <v>余其玲</v>
      </c>
      <c r="E286" s="10"/>
    </row>
    <row r="287" customHeight="1" spans="1:5">
      <c r="A287" s="8">
        <v>285</v>
      </c>
      <c r="B287" s="9" t="str">
        <f>"56222023081222425117605"</f>
        <v>56222023081222425117605</v>
      </c>
      <c r="C287" s="9" t="s">
        <v>6</v>
      </c>
      <c r="D287" s="9" t="str">
        <f>"陈赞柳"</f>
        <v>陈赞柳</v>
      </c>
      <c r="E287" s="10"/>
    </row>
    <row r="288" customHeight="1" spans="1:5">
      <c r="A288" s="8">
        <v>286</v>
      </c>
      <c r="B288" s="9" t="str">
        <f>"56222023081222493117615"</f>
        <v>56222023081222493117615</v>
      </c>
      <c r="C288" s="9" t="s">
        <v>6</v>
      </c>
      <c r="D288" s="9" t="str">
        <f>"吴婷婷"</f>
        <v>吴婷婷</v>
      </c>
      <c r="E288" s="10"/>
    </row>
    <row r="289" customHeight="1" spans="1:5">
      <c r="A289" s="8">
        <v>287</v>
      </c>
      <c r="B289" s="9" t="str">
        <f>"56222023081222295417590"</f>
        <v>56222023081222295417590</v>
      </c>
      <c r="C289" s="9" t="s">
        <v>6</v>
      </c>
      <c r="D289" s="9" t="str">
        <f>"李春菊"</f>
        <v>李春菊</v>
      </c>
      <c r="E289" s="10"/>
    </row>
    <row r="290" customHeight="1" spans="1:5">
      <c r="A290" s="8">
        <v>288</v>
      </c>
      <c r="B290" s="9" t="str">
        <f>"56222023081223230617672"</f>
        <v>56222023081223230617672</v>
      </c>
      <c r="C290" s="9" t="s">
        <v>6</v>
      </c>
      <c r="D290" s="9" t="str">
        <f>"谢河宝"</f>
        <v>谢河宝</v>
      </c>
      <c r="E290" s="10"/>
    </row>
    <row r="291" customHeight="1" spans="1:5">
      <c r="A291" s="8">
        <v>289</v>
      </c>
      <c r="B291" s="9" t="str">
        <f>"56222023081223473017696"</f>
        <v>56222023081223473017696</v>
      </c>
      <c r="C291" s="9" t="s">
        <v>6</v>
      </c>
      <c r="D291" s="9" t="str">
        <f>"陈丽玲"</f>
        <v>陈丽玲</v>
      </c>
      <c r="E291" s="10"/>
    </row>
    <row r="292" customHeight="1" spans="1:5">
      <c r="A292" s="8">
        <v>290</v>
      </c>
      <c r="B292" s="9" t="str">
        <f>"56222023081223463817695"</f>
        <v>56222023081223463817695</v>
      </c>
      <c r="C292" s="9" t="s">
        <v>6</v>
      </c>
      <c r="D292" s="9" t="str">
        <f>"周玲"</f>
        <v>周玲</v>
      </c>
      <c r="E292" s="10"/>
    </row>
    <row r="293" customHeight="1" spans="1:5">
      <c r="A293" s="8">
        <v>291</v>
      </c>
      <c r="B293" s="9" t="str">
        <f>"56222023081300162417711"</f>
        <v>56222023081300162417711</v>
      </c>
      <c r="C293" s="9" t="s">
        <v>6</v>
      </c>
      <c r="D293" s="9" t="str">
        <f>"符土亮"</f>
        <v>符土亮</v>
      </c>
      <c r="E293" s="10"/>
    </row>
    <row r="294" customHeight="1" spans="1:5">
      <c r="A294" s="8">
        <v>292</v>
      </c>
      <c r="B294" s="9" t="str">
        <f>"56222023081212042816563"</f>
        <v>56222023081212042816563</v>
      </c>
      <c r="C294" s="9" t="s">
        <v>6</v>
      </c>
      <c r="D294" s="9" t="str">
        <f>"李学花"</f>
        <v>李学花</v>
      </c>
      <c r="E294" s="10"/>
    </row>
    <row r="295" customHeight="1" spans="1:5">
      <c r="A295" s="8">
        <v>293</v>
      </c>
      <c r="B295" s="9" t="str">
        <f>"56222023081222523817618"</f>
        <v>56222023081222523817618</v>
      </c>
      <c r="C295" s="9" t="s">
        <v>6</v>
      </c>
      <c r="D295" s="9" t="str">
        <f>"李书彩"</f>
        <v>李书彩</v>
      </c>
      <c r="E295" s="10"/>
    </row>
    <row r="296" customHeight="1" spans="1:5">
      <c r="A296" s="8">
        <v>294</v>
      </c>
      <c r="B296" s="9" t="str">
        <f>"56222023081223374417684"</f>
        <v>56222023081223374417684</v>
      </c>
      <c r="C296" s="9" t="s">
        <v>6</v>
      </c>
      <c r="D296" s="9" t="str">
        <f>"何光祥"</f>
        <v>何光祥</v>
      </c>
      <c r="E296" s="10"/>
    </row>
    <row r="297" customHeight="1" spans="1:5">
      <c r="A297" s="8">
        <v>295</v>
      </c>
      <c r="B297" s="9" t="str">
        <f>"56222023081213420116746"</f>
        <v>56222023081213420116746</v>
      </c>
      <c r="C297" s="9" t="s">
        <v>6</v>
      </c>
      <c r="D297" s="9" t="str">
        <f>"李吉美"</f>
        <v>李吉美</v>
      </c>
      <c r="E297" s="10"/>
    </row>
    <row r="298" customHeight="1" spans="1:5">
      <c r="A298" s="8">
        <v>296</v>
      </c>
      <c r="B298" s="9" t="str">
        <f>"56222023081301133617730"</f>
        <v>56222023081301133617730</v>
      </c>
      <c r="C298" s="9" t="s">
        <v>6</v>
      </c>
      <c r="D298" s="9" t="str">
        <f>"许可焕"</f>
        <v>许可焕</v>
      </c>
      <c r="E298" s="10"/>
    </row>
    <row r="299" customHeight="1" spans="1:5">
      <c r="A299" s="8">
        <v>297</v>
      </c>
      <c r="B299" s="9" t="str">
        <f>"56222023081301370617738"</f>
        <v>56222023081301370617738</v>
      </c>
      <c r="C299" s="9" t="s">
        <v>6</v>
      </c>
      <c r="D299" s="9" t="str">
        <f>"陈三彩"</f>
        <v>陈三彩</v>
      </c>
      <c r="E299" s="10"/>
    </row>
    <row r="300" customHeight="1" spans="1:5">
      <c r="A300" s="8">
        <v>298</v>
      </c>
      <c r="B300" s="9" t="str">
        <f>"56222023081301341017736"</f>
        <v>56222023081301341017736</v>
      </c>
      <c r="C300" s="9" t="s">
        <v>6</v>
      </c>
      <c r="D300" s="9" t="str">
        <f>"陈益杏"</f>
        <v>陈益杏</v>
      </c>
      <c r="E300" s="10"/>
    </row>
    <row r="301" customHeight="1" spans="1:5">
      <c r="A301" s="8">
        <v>299</v>
      </c>
      <c r="B301" s="9" t="str">
        <f>"56222023081212103616578"</f>
        <v>56222023081212103616578</v>
      </c>
      <c r="C301" s="9" t="s">
        <v>6</v>
      </c>
      <c r="D301" s="9" t="str">
        <f>"林琼柳"</f>
        <v>林琼柳</v>
      </c>
      <c r="E301" s="10"/>
    </row>
    <row r="302" customHeight="1" spans="1:5">
      <c r="A302" s="8">
        <v>300</v>
      </c>
      <c r="B302" s="9" t="str">
        <f>"56222023081214270416818"</f>
        <v>56222023081214270416818</v>
      </c>
      <c r="C302" s="9" t="s">
        <v>6</v>
      </c>
      <c r="D302" s="9" t="str">
        <f>"钟小灿"</f>
        <v>钟小灿</v>
      </c>
      <c r="E302" s="10"/>
    </row>
    <row r="303" customHeight="1" spans="1:5">
      <c r="A303" s="8">
        <v>301</v>
      </c>
      <c r="B303" s="9" t="str">
        <f>"56222023081308122917773"</f>
        <v>56222023081308122917773</v>
      </c>
      <c r="C303" s="9" t="s">
        <v>6</v>
      </c>
      <c r="D303" s="9" t="str">
        <f>"李喜妃"</f>
        <v>李喜妃</v>
      </c>
      <c r="E303" s="10"/>
    </row>
    <row r="304" customHeight="1" spans="1:5">
      <c r="A304" s="8">
        <v>302</v>
      </c>
      <c r="B304" s="9" t="str">
        <f>"56222023081308334217794"</f>
        <v>56222023081308334217794</v>
      </c>
      <c r="C304" s="9" t="s">
        <v>6</v>
      </c>
      <c r="D304" s="9" t="str">
        <f>"李叶统"</f>
        <v>李叶统</v>
      </c>
      <c r="E304" s="10"/>
    </row>
    <row r="305" customHeight="1" spans="1:5">
      <c r="A305" s="8">
        <v>303</v>
      </c>
      <c r="B305" s="9" t="str">
        <f>"56222023081211553916550"</f>
        <v>56222023081211553916550</v>
      </c>
      <c r="C305" s="9" t="s">
        <v>6</v>
      </c>
      <c r="D305" s="9" t="str">
        <f>"郭井丽"</f>
        <v>郭井丽</v>
      </c>
      <c r="E305" s="10"/>
    </row>
    <row r="306" customHeight="1" spans="1:5">
      <c r="A306" s="8">
        <v>304</v>
      </c>
      <c r="B306" s="9" t="str">
        <f>"56222023081309001717828"</f>
        <v>56222023081309001717828</v>
      </c>
      <c r="C306" s="9" t="s">
        <v>6</v>
      </c>
      <c r="D306" s="9" t="str">
        <f>"符应能"</f>
        <v>符应能</v>
      </c>
      <c r="E306" s="10"/>
    </row>
    <row r="307" customHeight="1" spans="1:5">
      <c r="A307" s="8">
        <v>305</v>
      </c>
      <c r="B307" s="9" t="str">
        <f>"56222023081308342917797"</f>
        <v>56222023081308342917797</v>
      </c>
      <c r="C307" s="9" t="s">
        <v>6</v>
      </c>
      <c r="D307" s="9" t="str">
        <f>"谢元香"</f>
        <v>谢元香</v>
      </c>
      <c r="E307" s="10"/>
    </row>
    <row r="308" customHeight="1" spans="1:5">
      <c r="A308" s="8">
        <v>306</v>
      </c>
      <c r="B308" s="9" t="str">
        <f>"56222023081308475917811"</f>
        <v>56222023081308475917811</v>
      </c>
      <c r="C308" s="9" t="s">
        <v>6</v>
      </c>
      <c r="D308" s="9" t="str">
        <f>"魏秀芳"</f>
        <v>魏秀芳</v>
      </c>
      <c r="E308" s="10"/>
    </row>
    <row r="309" customHeight="1" spans="1:5">
      <c r="A309" s="8">
        <v>307</v>
      </c>
      <c r="B309" s="9" t="str">
        <f>"56222023081219224617307"</f>
        <v>56222023081219224617307</v>
      </c>
      <c r="C309" s="9" t="s">
        <v>6</v>
      </c>
      <c r="D309" s="9" t="str">
        <f>"李顺娟"</f>
        <v>李顺娟</v>
      </c>
      <c r="E309" s="10"/>
    </row>
    <row r="310" customHeight="1" spans="1:5">
      <c r="A310" s="8">
        <v>308</v>
      </c>
      <c r="B310" s="9" t="str">
        <f>"56222023081221185117464"</f>
        <v>56222023081221185117464</v>
      </c>
      <c r="C310" s="9" t="s">
        <v>6</v>
      </c>
      <c r="D310" s="9" t="str">
        <f>"李梅益"</f>
        <v>李梅益</v>
      </c>
      <c r="E310" s="10"/>
    </row>
    <row r="311" customHeight="1" spans="1:5">
      <c r="A311" s="8">
        <v>309</v>
      </c>
      <c r="B311" s="9" t="str">
        <f>"56222023081307502017761"</f>
        <v>56222023081307502017761</v>
      </c>
      <c r="C311" s="9" t="s">
        <v>6</v>
      </c>
      <c r="D311" s="9" t="str">
        <f>"何开风"</f>
        <v>何开风</v>
      </c>
      <c r="E311" s="10"/>
    </row>
    <row r="312" customHeight="1" spans="1:5">
      <c r="A312" s="8">
        <v>310</v>
      </c>
      <c r="B312" s="9" t="str">
        <f>"56222023081209333116225"</f>
        <v>56222023081209333116225</v>
      </c>
      <c r="C312" s="9" t="s">
        <v>6</v>
      </c>
      <c r="D312" s="9" t="str">
        <f>"徐魁兰"</f>
        <v>徐魁兰</v>
      </c>
      <c r="E312" s="10"/>
    </row>
    <row r="313" customHeight="1" spans="1:5">
      <c r="A313" s="8">
        <v>311</v>
      </c>
      <c r="B313" s="9" t="str">
        <f>"56222023081211361916508"</f>
        <v>56222023081211361916508</v>
      </c>
      <c r="C313" s="9" t="s">
        <v>6</v>
      </c>
      <c r="D313" s="9" t="str">
        <f>"吴胜美"</f>
        <v>吴胜美</v>
      </c>
      <c r="E313" s="10"/>
    </row>
    <row r="314" customHeight="1" spans="1:5">
      <c r="A314" s="8">
        <v>312</v>
      </c>
      <c r="B314" s="9" t="str">
        <f>"56222023081309382117894"</f>
        <v>56222023081309382117894</v>
      </c>
      <c r="C314" s="9" t="s">
        <v>6</v>
      </c>
      <c r="D314" s="9" t="str">
        <f>"曾菊英"</f>
        <v>曾菊英</v>
      </c>
      <c r="E314" s="10"/>
    </row>
    <row r="315" customHeight="1" spans="1:5">
      <c r="A315" s="8">
        <v>313</v>
      </c>
      <c r="B315" s="9" t="str">
        <f>"56222023081309350417885"</f>
        <v>56222023081309350417885</v>
      </c>
      <c r="C315" s="9" t="s">
        <v>6</v>
      </c>
      <c r="D315" s="9" t="str">
        <f>"李晓康"</f>
        <v>李晓康</v>
      </c>
      <c r="E315" s="10"/>
    </row>
    <row r="316" customHeight="1" spans="1:5">
      <c r="A316" s="8">
        <v>314</v>
      </c>
      <c r="B316" s="9" t="str">
        <f>"56222023081309393517896"</f>
        <v>56222023081309393517896</v>
      </c>
      <c r="C316" s="9" t="s">
        <v>6</v>
      </c>
      <c r="D316" s="9" t="str">
        <f>"王日妃"</f>
        <v>王日妃</v>
      </c>
      <c r="E316" s="10"/>
    </row>
    <row r="317" customHeight="1" spans="1:5">
      <c r="A317" s="8">
        <v>315</v>
      </c>
      <c r="B317" s="9" t="str">
        <f>"56222023081309312917876"</f>
        <v>56222023081309312917876</v>
      </c>
      <c r="C317" s="9" t="s">
        <v>6</v>
      </c>
      <c r="D317" s="9" t="str">
        <f>"李丽玲"</f>
        <v>李丽玲</v>
      </c>
      <c r="E317" s="10"/>
    </row>
    <row r="318" customHeight="1" spans="1:5">
      <c r="A318" s="8">
        <v>316</v>
      </c>
      <c r="B318" s="9" t="str">
        <f>"56222023081216272317046"</f>
        <v>56222023081216272317046</v>
      </c>
      <c r="C318" s="9" t="s">
        <v>6</v>
      </c>
      <c r="D318" s="9" t="str">
        <f>"符秀坤"</f>
        <v>符秀坤</v>
      </c>
      <c r="E318" s="10"/>
    </row>
    <row r="319" customHeight="1" spans="1:5">
      <c r="A319" s="8">
        <v>317</v>
      </c>
      <c r="B319" s="9" t="str">
        <f>"56222023081308490717813"</f>
        <v>56222023081308490717813</v>
      </c>
      <c r="C319" s="9" t="s">
        <v>6</v>
      </c>
      <c r="D319" s="9" t="str">
        <f>"羊桂丹"</f>
        <v>羊桂丹</v>
      </c>
      <c r="E319" s="10"/>
    </row>
    <row r="320" customHeight="1" spans="1:5">
      <c r="A320" s="8">
        <v>318</v>
      </c>
      <c r="B320" s="9" t="str">
        <f>"56222023081209585016289"</f>
        <v>56222023081209585016289</v>
      </c>
      <c r="C320" s="9" t="s">
        <v>6</v>
      </c>
      <c r="D320" s="9" t="str">
        <f>"陈小敏"</f>
        <v>陈小敏</v>
      </c>
      <c r="E320" s="10"/>
    </row>
    <row r="321" customHeight="1" spans="1:5">
      <c r="A321" s="8">
        <v>319</v>
      </c>
      <c r="B321" s="9" t="str">
        <f>"56222023081309341317880"</f>
        <v>56222023081309341317880</v>
      </c>
      <c r="C321" s="9" t="s">
        <v>6</v>
      </c>
      <c r="D321" s="9" t="str">
        <f>"吴颖"</f>
        <v>吴颖</v>
      </c>
      <c r="E321" s="10"/>
    </row>
    <row r="322" customHeight="1" spans="1:5">
      <c r="A322" s="8">
        <v>320</v>
      </c>
      <c r="B322" s="9" t="str">
        <f>"56222023081309415917903"</f>
        <v>56222023081309415917903</v>
      </c>
      <c r="C322" s="9" t="s">
        <v>6</v>
      </c>
      <c r="D322" s="9" t="str">
        <f>"吴香"</f>
        <v>吴香</v>
      </c>
      <c r="E322" s="10"/>
    </row>
    <row r="323" customHeight="1" spans="1:5">
      <c r="A323" s="8">
        <v>321</v>
      </c>
      <c r="B323" s="9" t="str">
        <f>"56222023081309500617913"</f>
        <v>56222023081309500617913</v>
      </c>
      <c r="C323" s="9" t="s">
        <v>6</v>
      </c>
      <c r="D323" s="9" t="str">
        <f>"蔡雅婷"</f>
        <v>蔡雅婷</v>
      </c>
      <c r="E323" s="10"/>
    </row>
    <row r="324" customHeight="1" spans="1:5">
      <c r="A324" s="8">
        <v>322</v>
      </c>
      <c r="B324" s="9" t="str">
        <f>"56222023081220150917367"</f>
        <v>56222023081220150917367</v>
      </c>
      <c r="C324" s="9" t="s">
        <v>6</v>
      </c>
      <c r="D324" s="9" t="str">
        <f>"张月丽"</f>
        <v>张月丽</v>
      </c>
      <c r="E324" s="10"/>
    </row>
    <row r="325" customHeight="1" spans="1:5">
      <c r="A325" s="8">
        <v>323</v>
      </c>
      <c r="B325" s="9" t="str">
        <f>"56222023081310022417931"</f>
        <v>56222023081310022417931</v>
      </c>
      <c r="C325" s="9" t="s">
        <v>6</v>
      </c>
      <c r="D325" s="9" t="str">
        <f>"王雯"</f>
        <v>王雯</v>
      </c>
      <c r="E325" s="10"/>
    </row>
    <row r="326" customHeight="1" spans="1:5">
      <c r="A326" s="8">
        <v>324</v>
      </c>
      <c r="B326" s="9" t="str">
        <f>"56222023081309532517917"</f>
        <v>56222023081309532517917</v>
      </c>
      <c r="C326" s="9" t="s">
        <v>6</v>
      </c>
      <c r="D326" s="9" t="str">
        <f>"李美桃"</f>
        <v>李美桃</v>
      </c>
      <c r="E326" s="10"/>
    </row>
    <row r="327" customHeight="1" spans="1:5">
      <c r="A327" s="8">
        <v>325</v>
      </c>
      <c r="B327" s="9" t="str">
        <f>"56222023081222125217561"</f>
        <v>56222023081222125217561</v>
      </c>
      <c r="C327" s="9" t="s">
        <v>6</v>
      </c>
      <c r="D327" s="9" t="str">
        <f>"陈丽丽"</f>
        <v>陈丽丽</v>
      </c>
      <c r="E327" s="10"/>
    </row>
    <row r="328" customHeight="1" spans="1:5">
      <c r="A328" s="8">
        <v>326</v>
      </c>
      <c r="B328" s="9" t="str">
        <f>"56222023081309530317915"</f>
        <v>56222023081309530317915</v>
      </c>
      <c r="C328" s="9" t="s">
        <v>6</v>
      </c>
      <c r="D328" s="9" t="str">
        <f>"羊妹丹"</f>
        <v>羊妹丹</v>
      </c>
      <c r="E328" s="10"/>
    </row>
    <row r="329" customHeight="1" spans="1:5">
      <c r="A329" s="8">
        <v>327</v>
      </c>
      <c r="B329" s="9" t="str">
        <f>"56222023081309471617909"</f>
        <v>56222023081309471617909</v>
      </c>
      <c r="C329" s="9" t="s">
        <v>6</v>
      </c>
      <c r="D329" s="9" t="str">
        <f>"符桃美"</f>
        <v>符桃美</v>
      </c>
      <c r="E329" s="10"/>
    </row>
    <row r="330" customHeight="1" spans="1:5">
      <c r="A330" s="8">
        <v>328</v>
      </c>
      <c r="B330" s="9" t="str">
        <f>"56222023081215275116931"</f>
        <v>56222023081215275116931</v>
      </c>
      <c r="C330" s="9" t="s">
        <v>6</v>
      </c>
      <c r="D330" s="9" t="str">
        <f>"朱文秋"</f>
        <v>朱文秋</v>
      </c>
      <c r="E330" s="10"/>
    </row>
    <row r="331" customHeight="1" spans="1:5">
      <c r="A331" s="8">
        <v>329</v>
      </c>
      <c r="B331" s="9" t="str">
        <f>"56222023081223030617641"</f>
        <v>56222023081223030617641</v>
      </c>
      <c r="C331" s="9" t="s">
        <v>6</v>
      </c>
      <c r="D331" s="9" t="str">
        <f>"赵健慧"</f>
        <v>赵健慧</v>
      </c>
      <c r="E331" s="10"/>
    </row>
    <row r="332" customHeight="1" spans="1:5">
      <c r="A332" s="8">
        <v>330</v>
      </c>
      <c r="B332" s="9" t="str">
        <f>"56222023081310314417981"</f>
        <v>56222023081310314417981</v>
      </c>
      <c r="C332" s="9" t="s">
        <v>6</v>
      </c>
      <c r="D332" s="9" t="str">
        <f>"吴联嫔"</f>
        <v>吴联嫔</v>
      </c>
      <c r="E332" s="10"/>
    </row>
    <row r="333" customHeight="1" spans="1:5">
      <c r="A333" s="8">
        <v>331</v>
      </c>
      <c r="B333" s="9" t="str">
        <f>"56222023081310265517974"</f>
        <v>56222023081310265517974</v>
      </c>
      <c r="C333" s="9" t="s">
        <v>6</v>
      </c>
      <c r="D333" s="9" t="str">
        <f>"郑英珍"</f>
        <v>郑英珍</v>
      </c>
      <c r="E333" s="10"/>
    </row>
    <row r="334" customHeight="1" spans="1:5">
      <c r="A334" s="8">
        <v>332</v>
      </c>
      <c r="B334" s="9" t="str">
        <f>"56222023081310430118001"</f>
        <v>56222023081310430118001</v>
      </c>
      <c r="C334" s="9" t="s">
        <v>6</v>
      </c>
      <c r="D334" s="9" t="str">
        <f>"陈美君"</f>
        <v>陈美君</v>
      </c>
      <c r="E334" s="10"/>
    </row>
    <row r="335" customHeight="1" spans="1:5">
      <c r="A335" s="8">
        <v>333</v>
      </c>
      <c r="B335" s="9" t="str">
        <f>"56222023081310400917994"</f>
        <v>56222023081310400917994</v>
      </c>
      <c r="C335" s="9" t="s">
        <v>6</v>
      </c>
      <c r="D335" s="9" t="str">
        <f>"李姣兰"</f>
        <v>李姣兰</v>
      </c>
      <c r="E335" s="10"/>
    </row>
    <row r="336" customHeight="1" spans="1:5">
      <c r="A336" s="8">
        <v>334</v>
      </c>
      <c r="B336" s="9" t="str">
        <f>"56222023081310455318007"</f>
        <v>56222023081310455318007</v>
      </c>
      <c r="C336" s="9" t="s">
        <v>6</v>
      </c>
      <c r="D336" s="9" t="str">
        <f>"李凤兰"</f>
        <v>李凤兰</v>
      </c>
      <c r="E336" s="10"/>
    </row>
    <row r="337" customHeight="1" spans="1:5">
      <c r="A337" s="8">
        <v>335</v>
      </c>
      <c r="B337" s="9" t="str">
        <f>"56222023081310390417991"</f>
        <v>56222023081310390417991</v>
      </c>
      <c r="C337" s="9" t="s">
        <v>6</v>
      </c>
      <c r="D337" s="9" t="str">
        <f>"陈晓玲"</f>
        <v>陈晓玲</v>
      </c>
      <c r="E337" s="10"/>
    </row>
    <row r="338" customHeight="1" spans="1:5">
      <c r="A338" s="8">
        <v>336</v>
      </c>
      <c r="B338" s="9" t="str">
        <f>"56222023081209163116197"</f>
        <v>56222023081209163116197</v>
      </c>
      <c r="C338" s="9" t="s">
        <v>6</v>
      </c>
      <c r="D338" s="9" t="str">
        <f>"陈才恩"</f>
        <v>陈才恩</v>
      </c>
      <c r="E338" s="10"/>
    </row>
    <row r="339" customHeight="1" spans="1:5">
      <c r="A339" s="8">
        <v>337</v>
      </c>
      <c r="B339" s="9" t="str">
        <f>"56222023081310532118027"</f>
        <v>56222023081310532118027</v>
      </c>
      <c r="C339" s="9" t="s">
        <v>6</v>
      </c>
      <c r="D339" s="9" t="str">
        <f>"李扬慧"</f>
        <v>李扬慧</v>
      </c>
      <c r="E339" s="10"/>
    </row>
    <row r="340" customHeight="1" spans="1:5">
      <c r="A340" s="8">
        <v>338</v>
      </c>
      <c r="B340" s="9" t="str">
        <f>"56222023081310432418002"</f>
        <v>56222023081310432418002</v>
      </c>
      <c r="C340" s="9" t="s">
        <v>6</v>
      </c>
      <c r="D340" s="9" t="str">
        <f>"胡秀美"</f>
        <v>胡秀美</v>
      </c>
      <c r="E340" s="10"/>
    </row>
    <row r="341" customHeight="1" spans="1:5">
      <c r="A341" s="8">
        <v>339</v>
      </c>
      <c r="B341" s="9" t="str">
        <f>"56222023081215155416908"</f>
        <v>56222023081215155416908</v>
      </c>
      <c r="C341" s="9" t="s">
        <v>6</v>
      </c>
      <c r="D341" s="9" t="str">
        <f>"钟琳"</f>
        <v>钟琳</v>
      </c>
      <c r="E341" s="10"/>
    </row>
    <row r="342" customHeight="1" spans="1:5">
      <c r="A342" s="8">
        <v>340</v>
      </c>
      <c r="B342" s="9" t="str">
        <f>"56222023081311054118053"</f>
        <v>56222023081311054118053</v>
      </c>
      <c r="C342" s="9" t="s">
        <v>6</v>
      </c>
      <c r="D342" s="9" t="str">
        <f>"羊美桂"</f>
        <v>羊美桂</v>
      </c>
      <c r="E342" s="10"/>
    </row>
    <row r="343" customHeight="1" spans="1:5">
      <c r="A343" s="8">
        <v>341</v>
      </c>
      <c r="B343" s="9" t="str">
        <f>"56222023081210043316302"</f>
        <v>56222023081210043316302</v>
      </c>
      <c r="C343" s="9" t="s">
        <v>6</v>
      </c>
      <c r="D343" s="9" t="str">
        <f>"符小妹"</f>
        <v>符小妹</v>
      </c>
      <c r="E343" s="10"/>
    </row>
    <row r="344" customHeight="1" spans="1:5">
      <c r="A344" s="8">
        <v>342</v>
      </c>
      <c r="B344" s="9" t="str">
        <f>"56222023081310353417987"</f>
        <v>56222023081310353417987</v>
      </c>
      <c r="C344" s="9" t="s">
        <v>6</v>
      </c>
      <c r="D344" s="9" t="str">
        <f>"陈赛芬"</f>
        <v>陈赛芬</v>
      </c>
      <c r="E344" s="10"/>
    </row>
    <row r="345" customHeight="1" spans="1:5">
      <c r="A345" s="8">
        <v>343</v>
      </c>
      <c r="B345" s="9" t="str">
        <f>"56222023081223301217678"</f>
        <v>56222023081223301217678</v>
      </c>
      <c r="C345" s="9" t="s">
        <v>6</v>
      </c>
      <c r="D345" s="9" t="str">
        <f>"谢丽波"</f>
        <v>谢丽波</v>
      </c>
      <c r="E345" s="10"/>
    </row>
    <row r="346" customHeight="1" spans="1:5">
      <c r="A346" s="8">
        <v>344</v>
      </c>
      <c r="B346" s="9" t="str">
        <f>"56222023081218060517192"</f>
        <v>56222023081218060517192</v>
      </c>
      <c r="C346" s="9" t="s">
        <v>6</v>
      </c>
      <c r="D346" s="9" t="str">
        <f>"朱井善"</f>
        <v>朱井善</v>
      </c>
      <c r="E346" s="10"/>
    </row>
    <row r="347" customHeight="1" spans="1:5">
      <c r="A347" s="8">
        <v>345</v>
      </c>
      <c r="B347" s="9" t="str">
        <f>"56222023081311184118074"</f>
        <v>56222023081311184118074</v>
      </c>
      <c r="C347" s="9" t="s">
        <v>6</v>
      </c>
      <c r="D347" s="9" t="str">
        <f>"陈引兰"</f>
        <v>陈引兰</v>
      </c>
      <c r="E347" s="10"/>
    </row>
    <row r="348" customHeight="1" spans="1:5">
      <c r="A348" s="8">
        <v>346</v>
      </c>
      <c r="B348" s="9" t="str">
        <f>"56222023081310581218037"</f>
        <v>56222023081310581218037</v>
      </c>
      <c r="C348" s="9" t="s">
        <v>6</v>
      </c>
      <c r="D348" s="9" t="str">
        <f>"张贤爱"</f>
        <v>张贤爱</v>
      </c>
      <c r="E348" s="10"/>
    </row>
    <row r="349" customHeight="1" spans="1:5">
      <c r="A349" s="8">
        <v>347</v>
      </c>
      <c r="B349" s="9" t="str">
        <f>"56222023081311260818088"</f>
        <v>56222023081311260818088</v>
      </c>
      <c r="C349" s="9" t="s">
        <v>6</v>
      </c>
      <c r="D349" s="9" t="str">
        <f>"赵冠科"</f>
        <v>赵冠科</v>
      </c>
      <c r="E349" s="10"/>
    </row>
    <row r="350" customHeight="1" spans="1:5">
      <c r="A350" s="8">
        <v>348</v>
      </c>
      <c r="B350" s="9" t="str">
        <f>"56222023081311282618092"</f>
        <v>56222023081311282618092</v>
      </c>
      <c r="C350" s="9" t="s">
        <v>6</v>
      </c>
      <c r="D350" s="9" t="str">
        <f>"陆瑞婷"</f>
        <v>陆瑞婷</v>
      </c>
      <c r="E350" s="10"/>
    </row>
    <row r="351" customHeight="1" spans="1:5">
      <c r="A351" s="8">
        <v>349</v>
      </c>
      <c r="B351" s="9" t="str">
        <f>"56222023081311363618101"</f>
        <v>56222023081311363618101</v>
      </c>
      <c r="C351" s="9" t="s">
        <v>6</v>
      </c>
      <c r="D351" s="9" t="str">
        <f>"刘玉龙"</f>
        <v>刘玉龙</v>
      </c>
      <c r="E351" s="10"/>
    </row>
    <row r="352" customHeight="1" spans="1:5">
      <c r="A352" s="8">
        <v>350</v>
      </c>
      <c r="B352" s="9" t="str">
        <f>"56222023081311434418110"</f>
        <v>56222023081311434418110</v>
      </c>
      <c r="C352" s="9" t="s">
        <v>6</v>
      </c>
      <c r="D352" s="9" t="str">
        <f>"李秋娥"</f>
        <v>李秋娥</v>
      </c>
      <c r="E352" s="10"/>
    </row>
    <row r="353" customHeight="1" spans="1:5">
      <c r="A353" s="8">
        <v>351</v>
      </c>
      <c r="B353" s="9" t="str">
        <f>"56222023081311214918080"</f>
        <v>56222023081311214918080</v>
      </c>
      <c r="C353" s="9" t="s">
        <v>6</v>
      </c>
      <c r="D353" s="9" t="str">
        <f>"谢明兰"</f>
        <v>谢明兰</v>
      </c>
      <c r="E353" s="10"/>
    </row>
    <row r="354" customHeight="1" spans="1:5">
      <c r="A354" s="8">
        <v>352</v>
      </c>
      <c r="B354" s="9" t="str">
        <f>"56222023081220063017360"</f>
        <v>56222023081220063017360</v>
      </c>
      <c r="C354" s="9" t="s">
        <v>6</v>
      </c>
      <c r="D354" s="9" t="str">
        <f>"王秀花"</f>
        <v>王秀花</v>
      </c>
      <c r="E354" s="10"/>
    </row>
    <row r="355" customHeight="1" spans="1:5">
      <c r="A355" s="8">
        <v>353</v>
      </c>
      <c r="B355" s="9" t="str">
        <f>"56222023081311452118114"</f>
        <v>56222023081311452118114</v>
      </c>
      <c r="C355" s="9" t="s">
        <v>6</v>
      </c>
      <c r="D355" s="9" t="str">
        <f>"周增花"</f>
        <v>周增花</v>
      </c>
      <c r="E355" s="10"/>
    </row>
    <row r="356" customHeight="1" spans="1:5">
      <c r="A356" s="8">
        <v>354</v>
      </c>
      <c r="B356" s="9" t="str">
        <f>"56222023081312030918139"</f>
        <v>56222023081312030918139</v>
      </c>
      <c r="C356" s="9" t="s">
        <v>6</v>
      </c>
      <c r="D356" s="9" t="str">
        <f>"张伟候"</f>
        <v>张伟候</v>
      </c>
      <c r="E356" s="10"/>
    </row>
    <row r="357" customHeight="1" spans="1:5">
      <c r="A357" s="8">
        <v>355</v>
      </c>
      <c r="B357" s="9" t="str">
        <f>"56222023081309570517922"</f>
        <v>56222023081309570517922</v>
      </c>
      <c r="C357" s="9" t="s">
        <v>6</v>
      </c>
      <c r="D357" s="9" t="str">
        <f>"钟丽清"</f>
        <v>钟丽清</v>
      </c>
      <c r="E357" s="10"/>
    </row>
    <row r="358" customHeight="1" spans="1:5">
      <c r="A358" s="8">
        <v>356</v>
      </c>
      <c r="B358" s="9" t="str">
        <f>"56222023081311560218134"</f>
        <v>56222023081311560218134</v>
      </c>
      <c r="C358" s="9" t="s">
        <v>6</v>
      </c>
      <c r="D358" s="9" t="str">
        <f>"王昌贤"</f>
        <v>王昌贤</v>
      </c>
      <c r="E358" s="10"/>
    </row>
    <row r="359" customHeight="1" spans="1:5">
      <c r="A359" s="8">
        <v>357</v>
      </c>
      <c r="B359" s="9" t="str">
        <f>"56222023081311075318058"</f>
        <v>56222023081311075318058</v>
      </c>
      <c r="C359" s="9" t="s">
        <v>6</v>
      </c>
      <c r="D359" s="9" t="str">
        <f>"唐福丽"</f>
        <v>唐福丽</v>
      </c>
      <c r="E359" s="10"/>
    </row>
    <row r="360" customHeight="1" spans="1:5">
      <c r="A360" s="8">
        <v>358</v>
      </c>
      <c r="B360" s="9" t="str">
        <f>"56222023081211581616552"</f>
        <v>56222023081211581616552</v>
      </c>
      <c r="C360" s="9" t="s">
        <v>6</v>
      </c>
      <c r="D360" s="9" t="str">
        <f>"符锡亮"</f>
        <v>符锡亮</v>
      </c>
      <c r="E360" s="10"/>
    </row>
    <row r="361" customHeight="1" spans="1:5">
      <c r="A361" s="8">
        <v>359</v>
      </c>
      <c r="B361" s="9" t="str">
        <f>"56222023081311544918132"</f>
        <v>56222023081311544918132</v>
      </c>
      <c r="C361" s="9" t="s">
        <v>6</v>
      </c>
      <c r="D361" s="9" t="str">
        <f>"赵菊女"</f>
        <v>赵菊女</v>
      </c>
      <c r="E361" s="10"/>
    </row>
    <row r="362" customHeight="1" spans="1:5">
      <c r="A362" s="8">
        <v>360</v>
      </c>
      <c r="B362" s="9" t="str">
        <f>"56222023081211464716530"</f>
        <v>56222023081211464716530</v>
      </c>
      <c r="C362" s="9" t="s">
        <v>6</v>
      </c>
      <c r="D362" s="9" t="str">
        <f>"叶可芳"</f>
        <v>叶可芳</v>
      </c>
      <c r="E362" s="10"/>
    </row>
    <row r="363" customHeight="1" spans="1:5">
      <c r="A363" s="8">
        <v>361</v>
      </c>
      <c r="B363" s="9" t="str">
        <f>"56222023081311254718087"</f>
        <v>56222023081311254718087</v>
      </c>
      <c r="C363" s="9" t="s">
        <v>6</v>
      </c>
      <c r="D363" s="9" t="str">
        <f>"符开月"</f>
        <v>符开月</v>
      </c>
      <c r="E363" s="10"/>
    </row>
    <row r="364" customHeight="1" spans="1:5">
      <c r="A364" s="8">
        <v>362</v>
      </c>
      <c r="B364" s="9" t="str">
        <f>"56222023081312084618147"</f>
        <v>56222023081312084618147</v>
      </c>
      <c r="C364" s="9" t="s">
        <v>6</v>
      </c>
      <c r="D364" s="9" t="str">
        <f>"董海霞"</f>
        <v>董海霞</v>
      </c>
      <c r="E364" s="10"/>
    </row>
    <row r="365" customHeight="1" spans="1:5">
      <c r="A365" s="8">
        <v>363</v>
      </c>
      <c r="B365" s="9" t="str">
        <f>"56222023081311160218066"</f>
        <v>56222023081311160218066</v>
      </c>
      <c r="C365" s="9" t="s">
        <v>6</v>
      </c>
      <c r="D365" s="9" t="str">
        <f>"廖学婷"</f>
        <v>廖学婷</v>
      </c>
      <c r="E365" s="10"/>
    </row>
    <row r="366" customHeight="1" spans="1:5">
      <c r="A366" s="8">
        <v>364</v>
      </c>
      <c r="B366" s="9" t="str">
        <f>"56222023081312254518172"</f>
        <v>56222023081312254518172</v>
      </c>
      <c r="C366" s="9" t="s">
        <v>6</v>
      </c>
      <c r="D366" s="9" t="str">
        <f>"林琼丽"</f>
        <v>林琼丽</v>
      </c>
      <c r="E366" s="10"/>
    </row>
    <row r="367" customHeight="1" spans="1:5">
      <c r="A367" s="8">
        <v>365</v>
      </c>
      <c r="B367" s="9" t="str">
        <f>"56222023081312291018180"</f>
        <v>56222023081312291018180</v>
      </c>
      <c r="C367" s="9" t="s">
        <v>6</v>
      </c>
      <c r="D367" s="9" t="str">
        <f>"洪长女"</f>
        <v>洪长女</v>
      </c>
      <c r="E367" s="10"/>
    </row>
    <row r="368" customHeight="1" spans="1:5">
      <c r="A368" s="8">
        <v>366</v>
      </c>
      <c r="B368" s="9" t="str">
        <f>"56222023081209081816178"</f>
        <v>56222023081209081816178</v>
      </c>
      <c r="C368" s="9" t="s">
        <v>6</v>
      </c>
      <c r="D368" s="9" t="str">
        <f>"李佳杏"</f>
        <v>李佳杏</v>
      </c>
      <c r="E368" s="10"/>
    </row>
    <row r="369" customHeight="1" spans="1:5">
      <c r="A369" s="8">
        <v>367</v>
      </c>
      <c r="B369" s="9" t="str">
        <f>"56222023081312274518177"</f>
        <v>56222023081312274518177</v>
      </c>
      <c r="C369" s="9" t="s">
        <v>6</v>
      </c>
      <c r="D369" s="9" t="str">
        <f>"许伯香"</f>
        <v>许伯香</v>
      </c>
      <c r="E369" s="10"/>
    </row>
    <row r="370" customHeight="1" spans="1:5">
      <c r="A370" s="8">
        <v>368</v>
      </c>
      <c r="B370" s="9" t="str">
        <f>"56222023081312394718203"</f>
        <v>56222023081312394718203</v>
      </c>
      <c r="C370" s="9" t="s">
        <v>6</v>
      </c>
      <c r="D370" s="9" t="str">
        <f>"阮允妹"</f>
        <v>阮允妹</v>
      </c>
      <c r="E370" s="10"/>
    </row>
    <row r="371" customHeight="1" spans="1:5">
      <c r="A371" s="8">
        <v>369</v>
      </c>
      <c r="B371" s="9" t="str">
        <f>"56222023081311572618135"</f>
        <v>56222023081311572618135</v>
      </c>
      <c r="C371" s="9" t="s">
        <v>6</v>
      </c>
      <c r="D371" s="9" t="str">
        <f>"陈惠敏"</f>
        <v>陈惠敏</v>
      </c>
      <c r="E371" s="10"/>
    </row>
    <row r="372" customHeight="1" spans="1:5">
      <c r="A372" s="8">
        <v>370</v>
      </c>
      <c r="B372" s="9" t="str">
        <f>"56222023081217543017174"</f>
        <v>56222023081217543017174</v>
      </c>
      <c r="C372" s="9" t="s">
        <v>6</v>
      </c>
      <c r="D372" s="9" t="str">
        <f>"何代郎"</f>
        <v>何代郎</v>
      </c>
      <c r="E372" s="10"/>
    </row>
    <row r="373" customHeight="1" spans="1:5">
      <c r="A373" s="8">
        <v>371</v>
      </c>
      <c r="B373" s="9" t="str">
        <f>"56222023081313055618238"</f>
        <v>56222023081313055618238</v>
      </c>
      <c r="C373" s="9" t="s">
        <v>6</v>
      </c>
      <c r="D373" s="9" t="str">
        <f>"吴桂得"</f>
        <v>吴桂得</v>
      </c>
      <c r="E373" s="10"/>
    </row>
    <row r="374" customHeight="1" spans="1:5">
      <c r="A374" s="8">
        <v>372</v>
      </c>
      <c r="B374" s="9" t="str">
        <f>"56222023081313053518236"</f>
        <v>56222023081313053518236</v>
      </c>
      <c r="C374" s="9" t="s">
        <v>6</v>
      </c>
      <c r="D374" s="9" t="str">
        <f>"李秀妹"</f>
        <v>李秀妹</v>
      </c>
      <c r="E374" s="10"/>
    </row>
    <row r="375" customHeight="1" spans="1:5">
      <c r="A375" s="8">
        <v>373</v>
      </c>
      <c r="B375" s="9" t="str">
        <f>"56222023081211395816515"</f>
        <v>56222023081211395816515</v>
      </c>
      <c r="C375" s="9" t="s">
        <v>6</v>
      </c>
      <c r="D375" s="9" t="str">
        <f>"刘彩霞"</f>
        <v>刘彩霞</v>
      </c>
      <c r="E375" s="10"/>
    </row>
    <row r="376" customHeight="1" spans="1:5">
      <c r="A376" s="8">
        <v>374</v>
      </c>
      <c r="B376" s="9" t="str">
        <f>"56222023081213380616740"</f>
        <v>56222023081213380616740</v>
      </c>
      <c r="C376" s="9" t="s">
        <v>6</v>
      </c>
      <c r="D376" s="9" t="str">
        <f>"祝海艳"</f>
        <v>祝海艳</v>
      </c>
      <c r="E376" s="10"/>
    </row>
    <row r="377" customHeight="1" spans="1:5">
      <c r="A377" s="8">
        <v>375</v>
      </c>
      <c r="B377" s="9" t="str">
        <f>"56222023081221100417449"</f>
        <v>56222023081221100417449</v>
      </c>
      <c r="C377" s="9" t="s">
        <v>6</v>
      </c>
      <c r="D377" s="9" t="str">
        <f>"陈彩凤"</f>
        <v>陈彩凤</v>
      </c>
      <c r="E377" s="10"/>
    </row>
    <row r="378" customHeight="1" spans="1:5">
      <c r="A378" s="8">
        <v>376</v>
      </c>
      <c r="B378" s="9" t="str">
        <f>"56222023081218581617275"</f>
        <v>56222023081218581617275</v>
      </c>
      <c r="C378" s="9" t="s">
        <v>6</v>
      </c>
      <c r="D378" s="9" t="str">
        <f>"林其凤"</f>
        <v>林其凤</v>
      </c>
      <c r="E378" s="10"/>
    </row>
    <row r="379" customHeight="1" spans="1:5">
      <c r="A379" s="8">
        <v>377</v>
      </c>
      <c r="B379" s="9" t="str">
        <f>"56222023081218300517237"</f>
        <v>56222023081218300517237</v>
      </c>
      <c r="C379" s="9" t="s">
        <v>6</v>
      </c>
      <c r="D379" s="9" t="str">
        <f>"柯锦花"</f>
        <v>柯锦花</v>
      </c>
      <c r="E379" s="10"/>
    </row>
    <row r="380" customHeight="1" spans="1:5">
      <c r="A380" s="8">
        <v>378</v>
      </c>
      <c r="B380" s="9" t="str">
        <f>"56222023081313225518274"</f>
        <v>56222023081313225518274</v>
      </c>
      <c r="C380" s="9" t="s">
        <v>6</v>
      </c>
      <c r="D380" s="9" t="str">
        <f>"蔡玉妹"</f>
        <v>蔡玉妹</v>
      </c>
      <c r="E380" s="10"/>
    </row>
    <row r="381" customHeight="1" spans="1:5">
      <c r="A381" s="8">
        <v>379</v>
      </c>
      <c r="B381" s="9" t="str">
        <f>"56222023081211291216492"</f>
        <v>56222023081211291216492</v>
      </c>
      <c r="C381" s="9" t="s">
        <v>6</v>
      </c>
      <c r="D381" s="9" t="str">
        <f>"钟音利"</f>
        <v>钟音利</v>
      </c>
      <c r="E381" s="10"/>
    </row>
    <row r="382" customHeight="1" spans="1:5">
      <c r="A382" s="8">
        <v>380</v>
      </c>
      <c r="B382" s="9" t="str">
        <f>"56222023081313284518290"</f>
        <v>56222023081313284518290</v>
      </c>
      <c r="C382" s="9" t="s">
        <v>6</v>
      </c>
      <c r="D382" s="9" t="str">
        <f>"颜小妹"</f>
        <v>颜小妹</v>
      </c>
      <c r="E382" s="10"/>
    </row>
    <row r="383" customHeight="1" spans="1:5">
      <c r="A383" s="8">
        <v>381</v>
      </c>
      <c r="B383" s="9" t="str">
        <f>"56222023081312583918228"</f>
        <v>56222023081312583918228</v>
      </c>
      <c r="C383" s="9" t="s">
        <v>6</v>
      </c>
      <c r="D383" s="9" t="str">
        <f>"李小庆"</f>
        <v>李小庆</v>
      </c>
      <c r="E383" s="10"/>
    </row>
    <row r="384" customHeight="1" spans="1:5">
      <c r="A384" s="8">
        <v>382</v>
      </c>
      <c r="B384" s="9" t="str">
        <f>"56222023081313282218288"</f>
        <v>56222023081313282218288</v>
      </c>
      <c r="C384" s="9" t="s">
        <v>6</v>
      </c>
      <c r="D384" s="9" t="str">
        <f>"薛造训"</f>
        <v>薛造训</v>
      </c>
      <c r="E384" s="10"/>
    </row>
    <row r="385" customHeight="1" spans="1:5">
      <c r="A385" s="8">
        <v>383</v>
      </c>
      <c r="B385" s="9" t="str">
        <f>"56222023081313281918287"</f>
        <v>56222023081313281918287</v>
      </c>
      <c r="C385" s="9" t="s">
        <v>6</v>
      </c>
      <c r="D385" s="9" t="str">
        <f>"冼芳敏"</f>
        <v>冼芳敏</v>
      </c>
      <c r="E385" s="10"/>
    </row>
    <row r="386" customHeight="1" spans="1:5">
      <c r="A386" s="8">
        <v>384</v>
      </c>
      <c r="B386" s="9" t="str">
        <f>"56222023081313261818282"</f>
        <v>56222023081313261818282</v>
      </c>
      <c r="C386" s="9" t="s">
        <v>6</v>
      </c>
      <c r="D386" s="9" t="str">
        <f>"胡莲萍"</f>
        <v>胡莲萍</v>
      </c>
      <c r="E386" s="10"/>
    </row>
    <row r="387" customHeight="1" spans="1:5">
      <c r="A387" s="8">
        <v>385</v>
      </c>
      <c r="B387" s="9" t="str">
        <f>"56222023081308213017780"</f>
        <v>56222023081308213017780</v>
      </c>
      <c r="C387" s="9" t="s">
        <v>6</v>
      </c>
      <c r="D387" s="9" t="str">
        <f>"张美献"</f>
        <v>张美献</v>
      </c>
      <c r="E387" s="10"/>
    </row>
    <row r="388" customHeight="1" spans="1:5">
      <c r="A388" s="8">
        <v>386</v>
      </c>
      <c r="B388" s="9" t="str">
        <f>"56222023081313503118321"</f>
        <v>56222023081313503118321</v>
      </c>
      <c r="C388" s="9" t="s">
        <v>6</v>
      </c>
      <c r="D388" s="9" t="str">
        <f>"林克芳"</f>
        <v>林克芳</v>
      </c>
      <c r="E388" s="10"/>
    </row>
    <row r="389" customHeight="1" spans="1:5">
      <c r="A389" s="8">
        <v>387</v>
      </c>
      <c r="B389" s="9" t="str">
        <f>"56222023081313592918340"</f>
        <v>56222023081313592918340</v>
      </c>
      <c r="C389" s="9" t="s">
        <v>6</v>
      </c>
      <c r="D389" s="9" t="str">
        <f>"吴海瑛"</f>
        <v>吴海瑛</v>
      </c>
      <c r="E389" s="10"/>
    </row>
    <row r="390" customHeight="1" spans="1:5">
      <c r="A390" s="8">
        <v>388</v>
      </c>
      <c r="B390" s="9" t="str">
        <f>"56222023081314010518343"</f>
        <v>56222023081314010518343</v>
      </c>
      <c r="C390" s="9" t="s">
        <v>6</v>
      </c>
      <c r="D390" s="9" t="str">
        <f>"郑瑞联"</f>
        <v>郑瑞联</v>
      </c>
      <c r="E390" s="10"/>
    </row>
    <row r="391" customHeight="1" spans="1:5">
      <c r="A391" s="8">
        <v>389</v>
      </c>
      <c r="B391" s="9" t="str">
        <f>"56222023081220515117428"</f>
        <v>56222023081220515117428</v>
      </c>
      <c r="C391" s="9" t="s">
        <v>6</v>
      </c>
      <c r="D391" s="9" t="str">
        <f>"邱春妹"</f>
        <v>邱春妹</v>
      </c>
      <c r="E391" s="10"/>
    </row>
    <row r="392" customHeight="1" spans="1:5">
      <c r="A392" s="8">
        <v>390</v>
      </c>
      <c r="B392" s="9" t="str">
        <f>"56222023081313203918268"</f>
        <v>56222023081313203918268</v>
      </c>
      <c r="C392" s="9" t="s">
        <v>6</v>
      </c>
      <c r="D392" s="9" t="str">
        <f>"王美琴"</f>
        <v>王美琴</v>
      </c>
      <c r="E392" s="10"/>
    </row>
    <row r="393" customHeight="1" spans="1:5">
      <c r="A393" s="8">
        <v>391</v>
      </c>
      <c r="B393" s="9" t="str">
        <f>"56222023081302421117741"</f>
        <v>56222023081302421117741</v>
      </c>
      <c r="C393" s="9" t="s">
        <v>6</v>
      </c>
      <c r="D393" s="9" t="str">
        <f>"郭发茂"</f>
        <v>郭发茂</v>
      </c>
      <c r="E393" s="10"/>
    </row>
    <row r="394" customHeight="1" spans="1:5">
      <c r="A394" s="8">
        <v>392</v>
      </c>
      <c r="B394" s="9" t="str">
        <f>"56222023081209172616200"</f>
        <v>56222023081209172616200</v>
      </c>
      <c r="C394" s="9" t="s">
        <v>6</v>
      </c>
      <c r="D394" s="9" t="str">
        <f>"王有坤"</f>
        <v>王有坤</v>
      </c>
      <c r="E394" s="10"/>
    </row>
    <row r="395" customHeight="1" spans="1:5">
      <c r="A395" s="8">
        <v>393</v>
      </c>
      <c r="B395" s="9" t="str">
        <f>"56222023081313201218266"</f>
        <v>56222023081313201218266</v>
      </c>
      <c r="C395" s="9" t="s">
        <v>6</v>
      </c>
      <c r="D395" s="9" t="str">
        <f>"许家月"</f>
        <v>许家月</v>
      </c>
      <c r="E395" s="10"/>
    </row>
    <row r="396" customHeight="1" spans="1:5">
      <c r="A396" s="8">
        <v>394</v>
      </c>
      <c r="B396" s="9" t="str">
        <f>"56222023081314104518360"</f>
        <v>56222023081314104518360</v>
      </c>
      <c r="C396" s="9" t="s">
        <v>6</v>
      </c>
      <c r="D396" s="9" t="str">
        <f>"许莲荣"</f>
        <v>许莲荣</v>
      </c>
      <c r="E396" s="10"/>
    </row>
    <row r="397" customHeight="1" spans="1:5">
      <c r="A397" s="8">
        <v>395</v>
      </c>
      <c r="B397" s="9" t="str">
        <f>"56222023081310085517944"</f>
        <v>56222023081310085517944</v>
      </c>
      <c r="C397" s="9" t="s">
        <v>6</v>
      </c>
      <c r="D397" s="9" t="str">
        <f>"王锦凤"</f>
        <v>王锦凤</v>
      </c>
      <c r="E397" s="10"/>
    </row>
    <row r="398" customHeight="1" spans="1:5">
      <c r="A398" s="8">
        <v>396</v>
      </c>
      <c r="B398" s="9" t="str">
        <f>"56222023081314231918376"</f>
        <v>56222023081314231918376</v>
      </c>
      <c r="C398" s="9" t="s">
        <v>6</v>
      </c>
      <c r="D398" s="9" t="str">
        <f>"陈岩荣"</f>
        <v>陈岩荣</v>
      </c>
      <c r="E398" s="10"/>
    </row>
    <row r="399" customHeight="1" spans="1:5">
      <c r="A399" s="8">
        <v>397</v>
      </c>
      <c r="B399" s="9" t="str">
        <f>"56222023081314095518357"</f>
        <v>56222023081314095518357</v>
      </c>
      <c r="C399" s="9" t="s">
        <v>6</v>
      </c>
      <c r="D399" s="9" t="str">
        <f>"曾秀慧"</f>
        <v>曾秀慧</v>
      </c>
      <c r="E399" s="10"/>
    </row>
    <row r="400" customHeight="1" spans="1:5">
      <c r="A400" s="8">
        <v>398</v>
      </c>
      <c r="B400" s="9" t="str">
        <f>"56222023081313111418247"</f>
        <v>56222023081313111418247</v>
      </c>
      <c r="C400" s="9" t="s">
        <v>6</v>
      </c>
      <c r="D400" s="9" t="str">
        <f>"徐月芬"</f>
        <v>徐月芬</v>
      </c>
      <c r="E400" s="10"/>
    </row>
    <row r="401" customHeight="1" spans="1:5">
      <c r="A401" s="8">
        <v>399</v>
      </c>
      <c r="B401" s="9" t="str">
        <f>"56222023081314545118424"</f>
        <v>56222023081314545118424</v>
      </c>
      <c r="C401" s="9" t="s">
        <v>6</v>
      </c>
      <c r="D401" s="9" t="str">
        <f>"李永艳"</f>
        <v>李永艳</v>
      </c>
      <c r="E401" s="10"/>
    </row>
    <row r="402" customHeight="1" spans="1:5">
      <c r="A402" s="8">
        <v>400</v>
      </c>
      <c r="B402" s="9" t="str">
        <f>"56222023081314542018423"</f>
        <v>56222023081314542018423</v>
      </c>
      <c r="C402" s="9" t="s">
        <v>6</v>
      </c>
      <c r="D402" s="9" t="str">
        <f>"陈星花"</f>
        <v>陈星花</v>
      </c>
      <c r="E402" s="10"/>
    </row>
    <row r="403" customHeight="1" spans="1:5">
      <c r="A403" s="8">
        <v>401</v>
      </c>
      <c r="B403" s="9" t="str">
        <f>"56222023081313284018289"</f>
        <v>56222023081313284018289</v>
      </c>
      <c r="C403" s="9" t="s">
        <v>6</v>
      </c>
      <c r="D403" s="9" t="str">
        <f>"王秋花"</f>
        <v>王秋花</v>
      </c>
      <c r="E403" s="10"/>
    </row>
    <row r="404" customHeight="1" spans="1:5">
      <c r="A404" s="8">
        <v>402</v>
      </c>
      <c r="B404" s="9" t="str">
        <f>"56222023081315081218447"</f>
        <v>56222023081315081218447</v>
      </c>
      <c r="C404" s="9" t="s">
        <v>6</v>
      </c>
      <c r="D404" s="9" t="str">
        <f>"李其德"</f>
        <v>李其德</v>
      </c>
      <c r="E404" s="10"/>
    </row>
    <row r="405" customHeight="1" spans="1:5">
      <c r="A405" s="8">
        <v>403</v>
      </c>
      <c r="B405" s="9" t="str">
        <f>"56222023081315194118466"</f>
        <v>56222023081315194118466</v>
      </c>
      <c r="C405" s="9" t="s">
        <v>6</v>
      </c>
      <c r="D405" s="9" t="str">
        <f>"李卓川"</f>
        <v>李卓川</v>
      </c>
      <c r="E405" s="10"/>
    </row>
    <row r="406" customHeight="1" spans="1:5">
      <c r="A406" s="8">
        <v>404</v>
      </c>
      <c r="B406" s="9" t="str">
        <f>"56222023081315102818453"</f>
        <v>56222023081315102818453</v>
      </c>
      <c r="C406" s="9" t="s">
        <v>6</v>
      </c>
      <c r="D406" s="9" t="str">
        <f>"陈才妹"</f>
        <v>陈才妹</v>
      </c>
      <c r="E406" s="10"/>
    </row>
    <row r="407" customHeight="1" spans="1:5">
      <c r="A407" s="8">
        <v>405</v>
      </c>
      <c r="B407" s="9" t="str">
        <f>"56222023081313580818338"</f>
        <v>56222023081313580818338</v>
      </c>
      <c r="C407" s="9" t="s">
        <v>6</v>
      </c>
      <c r="D407" s="9" t="str">
        <f>"符荣慧"</f>
        <v>符荣慧</v>
      </c>
      <c r="E407" s="10"/>
    </row>
    <row r="408" customHeight="1" spans="1:5">
      <c r="A408" s="8">
        <v>406</v>
      </c>
      <c r="B408" s="9" t="str">
        <f>"56222023081315295518484"</f>
        <v>56222023081315295518484</v>
      </c>
      <c r="C408" s="9" t="s">
        <v>6</v>
      </c>
      <c r="D408" s="9" t="str">
        <f>"李中花"</f>
        <v>李中花</v>
      </c>
      <c r="E408" s="10"/>
    </row>
    <row r="409" customHeight="1" spans="1:5">
      <c r="A409" s="8">
        <v>407</v>
      </c>
      <c r="B409" s="9" t="str">
        <f>"56222023081314425218406"</f>
        <v>56222023081314425218406</v>
      </c>
      <c r="C409" s="9" t="s">
        <v>6</v>
      </c>
      <c r="D409" s="9" t="str">
        <f>"羊秋旻"</f>
        <v>羊秋旻</v>
      </c>
      <c r="E409" s="10"/>
    </row>
    <row r="410" customHeight="1" spans="1:5">
      <c r="A410" s="8">
        <v>408</v>
      </c>
      <c r="B410" s="9" t="str">
        <f>"56222023081312293518182"</f>
        <v>56222023081312293518182</v>
      </c>
      <c r="C410" s="9" t="s">
        <v>6</v>
      </c>
      <c r="D410" s="9" t="str">
        <f>"李维亮"</f>
        <v>李维亮</v>
      </c>
      <c r="E410" s="10"/>
    </row>
    <row r="411" customHeight="1" spans="1:5">
      <c r="A411" s="8">
        <v>409</v>
      </c>
      <c r="B411" s="9" t="str">
        <f>"56222023081313042518235"</f>
        <v>56222023081313042518235</v>
      </c>
      <c r="C411" s="9" t="s">
        <v>6</v>
      </c>
      <c r="D411" s="9" t="str">
        <f>"孙万芳"</f>
        <v>孙万芳</v>
      </c>
      <c r="E411" s="10"/>
    </row>
    <row r="412" customHeight="1" spans="1:5">
      <c r="A412" s="8">
        <v>410</v>
      </c>
      <c r="B412" s="9" t="str">
        <f>"56222023081315434318515"</f>
        <v>56222023081315434318515</v>
      </c>
      <c r="C412" s="9" t="s">
        <v>6</v>
      </c>
      <c r="D412" s="9" t="str">
        <f>"林新鸾"</f>
        <v>林新鸾</v>
      </c>
      <c r="E412" s="10"/>
    </row>
    <row r="413" customHeight="1" spans="1:5">
      <c r="A413" s="8">
        <v>411</v>
      </c>
      <c r="B413" s="9" t="str">
        <f>"56222023081300102717709"</f>
        <v>56222023081300102717709</v>
      </c>
      <c r="C413" s="9" t="s">
        <v>6</v>
      </c>
      <c r="D413" s="9" t="str">
        <f>"李有翠"</f>
        <v>李有翠</v>
      </c>
      <c r="E413" s="10"/>
    </row>
    <row r="414" customHeight="1" spans="1:5">
      <c r="A414" s="8">
        <v>412</v>
      </c>
      <c r="B414" s="9" t="str">
        <f>"56222023081314030218346"</f>
        <v>56222023081314030218346</v>
      </c>
      <c r="C414" s="9" t="s">
        <v>6</v>
      </c>
      <c r="D414" s="9" t="str">
        <f>" 钟晶平"</f>
        <v> 钟晶平</v>
      </c>
      <c r="E414" s="10"/>
    </row>
    <row r="415" customHeight="1" spans="1:5">
      <c r="A415" s="8">
        <v>413</v>
      </c>
      <c r="B415" s="9" t="str">
        <f>"56222023081315513118527"</f>
        <v>56222023081315513118527</v>
      </c>
      <c r="C415" s="9" t="s">
        <v>6</v>
      </c>
      <c r="D415" s="9" t="str">
        <f>"符秋兰"</f>
        <v>符秋兰</v>
      </c>
      <c r="E415" s="10"/>
    </row>
    <row r="416" customHeight="1" spans="1:5">
      <c r="A416" s="8">
        <v>414</v>
      </c>
      <c r="B416" s="9" t="str">
        <f>"56222023081211234816481"</f>
        <v>56222023081211234816481</v>
      </c>
      <c r="C416" s="9" t="s">
        <v>6</v>
      </c>
      <c r="D416" s="9" t="str">
        <f>"李冬花"</f>
        <v>李冬花</v>
      </c>
      <c r="E416" s="10"/>
    </row>
    <row r="417" customHeight="1" spans="1:5">
      <c r="A417" s="8">
        <v>415</v>
      </c>
      <c r="B417" s="9" t="str">
        <f>"56222023081215372016952"</f>
        <v>56222023081215372016952</v>
      </c>
      <c r="C417" s="9" t="s">
        <v>6</v>
      </c>
      <c r="D417" s="9" t="str">
        <f>"邓文妹"</f>
        <v>邓文妹</v>
      </c>
      <c r="E417" s="10"/>
    </row>
    <row r="418" customHeight="1" spans="1:5">
      <c r="A418" s="8">
        <v>416</v>
      </c>
      <c r="B418" s="9" t="str">
        <f>"56222023081315205418469"</f>
        <v>56222023081315205418469</v>
      </c>
      <c r="C418" s="9" t="s">
        <v>6</v>
      </c>
      <c r="D418" s="9" t="str">
        <f>"陈秀桃"</f>
        <v>陈秀桃</v>
      </c>
      <c r="E418" s="10"/>
    </row>
    <row r="419" customHeight="1" spans="1:5">
      <c r="A419" s="8">
        <v>417</v>
      </c>
      <c r="B419" s="9" t="str">
        <f>"56222023081316094918562"</f>
        <v>56222023081316094918562</v>
      </c>
      <c r="C419" s="9" t="s">
        <v>6</v>
      </c>
      <c r="D419" s="9" t="str">
        <f>"王英香"</f>
        <v>王英香</v>
      </c>
      <c r="E419" s="10"/>
    </row>
    <row r="420" customHeight="1" spans="1:5">
      <c r="A420" s="8">
        <v>418</v>
      </c>
      <c r="B420" s="9" t="str">
        <f>"56222023081309412317901"</f>
        <v>56222023081309412317901</v>
      </c>
      <c r="C420" s="9" t="s">
        <v>6</v>
      </c>
      <c r="D420" s="9" t="str">
        <f>"谭玲"</f>
        <v>谭玲</v>
      </c>
      <c r="E420" s="10"/>
    </row>
    <row r="421" customHeight="1" spans="1:5">
      <c r="A421" s="8">
        <v>419</v>
      </c>
      <c r="B421" s="9" t="str">
        <f>"56222023081315454318517"</f>
        <v>56222023081315454318517</v>
      </c>
      <c r="C421" s="9" t="s">
        <v>6</v>
      </c>
      <c r="D421" s="9" t="str">
        <f>"王石宽"</f>
        <v>王石宽</v>
      </c>
      <c r="E421" s="10"/>
    </row>
    <row r="422" customHeight="1" spans="1:5">
      <c r="A422" s="8">
        <v>420</v>
      </c>
      <c r="B422" s="9" t="str">
        <f>"56222023081223184117666"</f>
        <v>56222023081223184117666</v>
      </c>
      <c r="C422" s="9" t="s">
        <v>6</v>
      </c>
      <c r="D422" s="9" t="str">
        <f>"李征泽"</f>
        <v>李征泽</v>
      </c>
      <c r="E422" s="10"/>
    </row>
    <row r="423" customHeight="1" spans="1:5">
      <c r="A423" s="8">
        <v>421</v>
      </c>
      <c r="B423" s="9" t="str">
        <f>"56222023081312445018209"</f>
        <v>56222023081312445018209</v>
      </c>
      <c r="C423" s="9" t="s">
        <v>6</v>
      </c>
      <c r="D423" s="9" t="str">
        <f>"陈凤"</f>
        <v>陈凤</v>
      </c>
      <c r="E423" s="10"/>
    </row>
    <row r="424" customHeight="1" spans="1:5">
      <c r="A424" s="8">
        <v>422</v>
      </c>
      <c r="B424" s="9" t="str">
        <f>"56222023081316094518561"</f>
        <v>56222023081316094518561</v>
      </c>
      <c r="C424" s="9" t="s">
        <v>6</v>
      </c>
      <c r="D424" s="9" t="str">
        <f>"李夏娜"</f>
        <v>李夏娜</v>
      </c>
      <c r="E424" s="10"/>
    </row>
    <row r="425" customHeight="1" spans="1:5">
      <c r="A425" s="8">
        <v>423</v>
      </c>
      <c r="B425" s="9" t="str">
        <f>"56222023081316211018588"</f>
        <v>56222023081316211018588</v>
      </c>
      <c r="C425" s="9" t="s">
        <v>6</v>
      </c>
      <c r="D425" s="9" t="str">
        <f>"郑家莲"</f>
        <v>郑家莲</v>
      </c>
      <c r="E425" s="10"/>
    </row>
    <row r="426" customHeight="1" spans="1:5">
      <c r="A426" s="8">
        <v>424</v>
      </c>
      <c r="B426" s="9" t="str">
        <f>"56222023081216465917079"</f>
        <v>56222023081216465917079</v>
      </c>
      <c r="C426" s="9" t="s">
        <v>6</v>
      </c>
      <c r="D426" s="9" t="str">
        <f>"邢维萍"</f>
        <v>邢维萍</v>
      </c>
      <c r="E426" s="10"/>
    </row>
    <row r="427" customHeight="1" spans="1:5">
      <c r="A427" s="8">
        <v>425</v>
      </c>
      <c r="B427" s="9" t="str">
        <f>"56222023081303580817744"</f>
        <v>56222023081303580817744</v>
      </c>
      <c r="C427" s="9" t="s">
        <v>6</v>
      </c>
      <c r="D427" s="9" t="str">
        <f>"蔡博芳"</f>
        <v>蔡博芳</v>
      </c>
      <c r="E427" s="10"/>
    </row>
    <row r="428" customHeight="1" spans="1:5">
      <c r="A428" s="8">
        <v>426</v>
      </c>
      <c r="B428" s="9" t="str">
        <f>"56222023081315490418520"</f>
        <v>56222023081315490418520</v>
      </c>
      <c r="C428" s="9" t="s">
        <v>6</v>
      </c>
      <c r="D428" s="9" t="str">
        <f>"李石妍"</f>
        <v>李石妍</v>
      </c>
      <c r="E428" s="10"/>
    </row>
    <row r="429" customHeight="1" spans="1:5">
      <c r="A429" s="8">
        <v>427</v>
      </c>
      <c r="B429" s="9" t="str">
        <f>"56222023081211405516519"</f>
        <v>56222023081211405516519</v>
      </c>
      <c r="C429" s="9" t="s">
        <v>6</v>
      </c>
      <c r="D429" s="9" t="str">
        <f>"羊明鸾"</f>
        <v>羊明鸾</v>
      </c>
      <c r="E429" s="10"/>
    </row>
    <row r="430" customHeight="1" spans="1:5">
      <c r="A430" s="8">
        <v>428</v>
      </c>
      <c r="B430" s="9" t="str">
        <f>"56222023081315585518540"</f>
        <v>56222023081315585518540</v>
      </c>
      <c r="C430" s="9" t="s">
        <v>6</v>
      </c>
      <c r="D430" s="9" t="str">
        <f>"王永彬"</f>
        <v>王永彬</v>
      </c>
      <c r="E430" s="10"/>
    </row>
    <row r="431" customHeight="1" spans="1:5">
      <c r="A431" s="8">
        <v>429</v>
      </c>
      <c r="B431" s="9" t="str">
        <f>"56222023081315143618459"</f>
        <v>56222023081315143618459</v>
      </c>
      <c r="C431" s="9" t="s">
        <v>6</v>
      </c>
      <c r="D431" s="9" t="str">
        <f>"羊金丹"</f>
        <v>羊金丹</v>
      </c>
      <c r="E431" s="10"/>
    </row>
    <row r="432" customHeight="1" spans="1:5">
      <c r="A432" s="8">
        <v>430</v>
      </c>
      <c r="B432" s="9" t="str">
        <f>"56222023081315491818521"</f>
        <v>56222023081315491818521</v>
      </c>
      <c r="C432" s="9" t="s">
        <v>6</v>
      </c>
      <c r="D432" s="9" t="str">
        <f>"李秀霞"</f>
        <v>李秀霞</v>
      </c>
      <c r="E432" s="10"/>
    </row>
    <row r="433" customHeight="1" spans="1:5">
      <c r="A433" s="8">
        <v>431</v>
      </c>
      <c r="B433" s="9" t="str">
        <f>"56222023081316414018625"</f>
        <v>56222023081316414018625</v>
      </c>
      <c r="C433" s="9" t="s">
        <v>6</v>
      </c>
      <c r="D433" s="9" t="str">
        <f>"王星颖"</f>
        <v>王星颖</v>
      </c>
      <c r="E433" s="10"/>
    </row>
    <row r="434" customHeight="1" spans="1:5">
      <c r="A434" s="8">
        <v>432</v>
      </c>
      <c r="B434" s="9" t="str">
        <f>"56222023081219182317302"</f>
        <v>56222023081219182317302</v>
      </c>
      <c r="C434" s="9" t="s">
        <v>6</v>
      </c>
      <c r="D434" s="9" t="str">
        <f>"赵国梅"</f>
        <v>赵国梅</v>
      </c>
      <c r="E434" s="10"/>
    </row>
    <row r="435" customHeight="1" spans="1:5">
      <c r="A435" s="8">
        <v>433</v>
      </c>
      <c r="B435" s="9" t="str">
        <f>"56222023081316350318608"</f>
        <v>56222023081316350318608</v>
      </c>
      <c r="C435" s="9" t="s">
        <v>6</v>
      </c>
      <c r="D435" s="9" t="str">
        <f>"董丽红"</f>
        <v>董丽红</v>
      </c>
      <c r="E435" s="10"/>
    </row>
    <row r="436" customHeight="1" spans="1:5">
      <c r="A436" s="8">
        <v>434</v>
      </c>
      <c r="B436" s="9" t="str">
        <f>"56222023081213174216699"</f>
        <v>56222023081213174216699</v>
      </c>
      <c r="C436" s="9" t="s">
        <v>6</v>
      </c>
      <c r="D436" s="9" t="str">
        <f>"欧秀丽"</f>
        <v>欧秀丽</v>
      </c>
      <c r="E436" s="10"/>
    </row>
    <row r="437" customHeight="1" spans="1:5">
      <c r="A437" s="8">
        <v>435</v>
      </c>
      <c r="B437" s="9" t="str">
        <f>"56222023081311471018119"</f>
        <v>56222023081311471018119</v>
      </c>
      <c r="C437" s="9" t="s">
        <v>6</v>
      </c>
      <c r="D437" s="9" t="str">
        <f>"郭焕花"</f>
        <v>郭焕花</v>
      </c>
      <c r="E437" s="10"/>
    </row>
    <row r="438" customHeight="1" spans="1:5">
      <c r="A438" s="8">
        <v>436</v>
      </c>
      <c r="B438" s="9" t="str">
        <f>"56222023081316445218632"</f>
        <v>56222023081316445218632</v>
      </c>
      <c r="C438" s="9" t="s">
        <v>6</v>
      </c>
      <c r="D438" s="9" t="str">
        <f>"陈带坤"</f>
        <v>陈带坤</v>
      </c>
      <c r="E438" s="10"/>
    </row>
    <row r="439" customHeight="1" spans="1:5">
      <c r="A439" s="8">
        <v>437</v>
      </c>
      <c r="B439" s="9" t="str">
        <f>"56222023081316430218628"</f>
        <v>56222023081316430218628</v>
      </c>
      <c r="C439" s="9" t="s">
        <v>6</v>
      </c>
      <c r="D439" s="9" t="str">
        <f>"邓良晨"</f>
        <v>邓良晨</v>
      </c>
      <c r="E439" s="10"/>
    </row>
    <row r="440" customHeight="1" spans="1:5">
      <c r="A440" s="8">
        <v>438</v>
      </c>
      <c r="B440" s="9" t="str">
        <f>"56222023081316180618581"</f>
        <v>56222023081316180618581</v>
      </c>
      <c r="C440" s="9" t="s">
        <v>6</v>
      </c>
      <c r="D440" s="9" t="str">
        <f>"张秀妮"</f>
        <v>张秀妮</v>
      </c>
      <c r="E440" s="10"/>
    </row>
    <row r="441" customHeight="1" spans="1:5">
      <c r="A441" s="8">
        <v>439</v>
      </c>
      <c r="B441" s="9" t="str">
        <f>"56222023081316173518580"</f>
        <v>56222023081316173518580</v>
      </c>
      <c r="C441" s="9" t="s">
        <v>6</v>
      </c>
      <c r="D441" s="9" t="str">
        <f>"何瑞连"</f>
        <v>何瑞连</v>
      </c>
      <c r="E441" s="10"/>
    </row>
    <row r="442" customHeight="1" spans="1:5">
      <c r="A442" s="8">
        <v>440</v>
      </c>
      <c r="B442" s="9" t="str">
        <f>"56222023081316583618653"</f>
        <v>56222023081316583618653</v>
      </c>
      <c r="C442" s="9" t="s">
        <v>6</v>
      </c>
      <c r="D442" s="9" t="str">
        <f>"张才丽"</f>
        <v>张才丽</v>
      </c>
      <c r="E442" s="10"/>
    </row>
    <row r="443" customHeight="1" spans="1:5">
      <c r="A443" s="8">
        <v>441</v>
      </c>
      <c r="B443" s="9" t="str">
        <f>"56222023081317125218682"</f>
        <v>56222023081317125218682</v>
      </c>
      <c r="C443" s="9" t="s">
        <v>6</v>
      </c>
      <c r="D443" s="9" t="str">
        <f>"符风爱"</f>
        <v>符风爱</v>
      </c>
      <c r="E443" s="10"/>
    </row>
    <row r="444" customHeight="1" spans="1:5">
      <c r="A444" s="8">
        <v>442</v>
      </c>
      <c r="B444" s="9" t="str">
        <f>"56222023081315454418518"</f>
        <v>56222023081315454418518</v>
      </c>
      <c r="C444" s="9" t="s">
        <v>6</v>
      </c>
      <c r="D444" s="9" t="str">
        <f>"符菊女"</f>
        <v>符菊女</v>
      </c>
      <c r="E444" s="10"/>
    </row>
    <row r="445" customHeight="1" spans="1:5">
      <c r="A445" s="8">
        <v>443</v>
      </c>
      <c r="B445" s="9" t="str">
        <f>"56222023081317142218685"</f>
        <v>56222023081317142218685</v>
      </c>
      <c r="C445" s="9" t="s">
        <v>6</v>
      </c>
      <c r="D445" s="9" t="str">
        <f>"刘美娟"</f>
        <v>刘美娟</v>
      </c>
      <c r="E445" s="10"/>
    </row>
    <row r="446" customHeight="1" spans="1:5">
      <c r="A446" s="8">
        <v>444</v>
      </c>
      <c r="B446" s="9" t="str">
        <f>"56222023081317214818693"</f>
        <v>56222023081317214818693</v>
      </c>
      <c r="C446" s="9" t="s">
        <v>6</v>
      </c>
      <c r="D446" s="9" t="str">
        <f>"黎婆秀"</f>
        <v>黎婆秀</v>
      </c>
      <c r="E446" s="10"/>
    </row>
    <row r="447" customHeight="1" spans="1:5">
      <c r="A447" s="8">
        <v>445</v>
      </c>
      <c r="B447" s="9" t="str">
        <f>"56222023081317233418696"</f>
        <v>56222023081317233418696</v>
      </c>
      <c r="C447" s="9" t="s">
        <v>6</v>
      </c>
      <c r="D447" s="9" t="str">
        <f>"吴井侬"</f>
        <v>吴井侬</v>
      </c>
      <c r="E447" s="10"/>
    </row>
    <row r="448" customHeight="1" spans="1:5">
      <c r="A448" s="8">
        <v>446</v>
      </c>
      <c r="B448" s="9" t="str">
        <f>"56222023081316171618579"</f>
        <v>56222023081316171618579</v>
      </c>
      <c r="C448" s="9" t="s">
        <v>6</v>
      </c>
      <c r="D448" s="9" t="str">
        <f>"李玲玉"</f>
        <v>李玲玉</v>
      </c>
      <c r="E448" s="10"/>
    </row>
    <row r="449" customHeight="1" spans="1:5">
      <c r="A449" s="8">
        <v>447</v>
      </c>
      <c r="B449" s="9" t="str">
        <f>"56222023081312463618211"</f>
        <v>56222023081312463618211</v>
      </c>
      <c r="C449" s="9" t="s">
        <v>6</v>
      </c>
      <c r="D449" s="9" t="str">
        <f>"羊传观"</f>
        <v>羊传观</v>
      </c>
      <c r="E449" s="10"/>
    </row>
    <row r="450" customHeight="1" spans="1:5">
      <c r="A450" s="8">
        <v>448</v>
      </c>
      <c r="B450" s="9" t="str">
        <f>"56222023081312475918214"</f>
        <v>56222023081312475918214</v>
      </c>
      <c r="C450" s="9" t="s">
        <v>6</v>
      </c>
      <c r="D450" s="9" t="str">
        <f>"钟紫莹"</f>
        <v>钟紫莹</v>
      </c>
      <c r="E450" s="10"/>
    </row>
    <row r="451" customHeight="1" spans="1:5">
      <c r="A451" s="8">
        <v>449</v>
      </c>
      <c r="B451" s="9" t="str">
        <f>"56222023081215563516982"</f>
        <v>56222023081215563516982</v>
      </c>
      <c r="C451" s="9" t="s">
        <v>6</v>
      </c>
      <c r="D451" s="9" t="str">
        <f>"陈爱"</f>
        <v>陈爱</v>
      </c>
      <c r="E451" s="10"/>
    </row>
    <row r="452" customHeight="1" spans="1:5">
      <c r="A452" s="8">
        <v>450</v>
      </c>
      <c r="B452" s="9" t="str">
        <f>"56222023081212240116604"</f>
        <v>56222023081212240116604</v>
      </c>
      <c r="C452" s="9" t="s">
        <v>6</v>
      </c>
      <c r="D452" s="9" t="str">
        <f>"羊翠秋"</f>
        <v>羊翠秋</v>
      </c>
      <c r="E452" s="10"/>
    </row>
    <row r="453" customHeight="1" spans="1:5">
      <c r="A453" s="8">
        <v>451</v>
      </c>
      <c r="B453" s="9" t="str">
        <f>"56222023081317322218720"</f>
        <v>56222023081317322218720</v>
      </c>
      <c r="C453" s="9" t="s">
        <v>6</v>
      </c>
      <c r="D453" s="9" t="str">
        <f>"王秀琼"</f>
        <v>王秀琼</v>
      </c>
      <c r="E453" s="10"/>
    </row>
    <row r="454" customHeight="1" spans="1:5">
      <c r="A454" s="8">
        <v>452</v>
      </c>
      <c r="B454" s="9" t="str">
        <f>"56222023081317302218714"</f>
        <v>56222023081317302218714</v>
      </c>
      <c r="C454" s="9" t="s">
        <v>6</v>
      </c>
      <c r="D454" s="9" t="str">
        <f>"符霞妹"</f>
        <v>符霞妹</v>
      </c>
      <c r="E454" s="10"/>
    </row>
    <row r="455" customHeight="1" spans="1:5">
      <c r="A455" s="8">
        <v>453</v>
      </c>
      <c r="B455" s="9" t="str">
        <f>"56222023081317274218702"</f>
        <v>56222023081317274218702</v>
      </c>
      <c r="C455" s="9" t="s">
        <v>6</v>
      </c>
      <c r="D455" s="9" t="str">
        <f>"陈井香"</f>
        <v>陈井香</v>
      </c>
      <c r="E455" s="10"/>
    </row>
    <row r="456" customHeight="1" spans="1:5">
      <c r="A456" s="8">
        <v>454</v>
      </c>
      <c r="B456" s="9" t="str">
        <f>"56222023081223452717694"</f>
        <v>56222023081223452717694</v>
      </c>
      <c r="C456" s="9" t="s">
        <v>6</v>
      </c>
      <c r="D456" s="9" t="str">
        <f>"黎秀丽"</f>
        <v>黎秀丽</v>
      </c>
      <c r="E456" s="10"/>
    </row>
    <row r="457" customHeight="1" spans="1:5">
      <c r="A457" s="8">
        <v>455</v>
      </c>
      <c r="B457" s="9" t="str">
        <f>"56222023081316201418584"</f>
        <v>56222023081316201418584</v>
      </c>
      <c r="C457" s="9" t="s">
        <v>6</v>
      </c>
      <c r="D457" s="9" t="str">
        <f>"许秋爱"</f>
        <v>许秋爱</v>
      </c>
      <c r="E457" s="10"/>
    </row>
    <row r="458" customHeight="1" spans="1:5">
      <c r="A458" s="8">
        <v>456</v>
      </c>
      <c r="B458" s="9" t="str">
        <f>"56222023081314005818341"</f>
        <v>56222023081314005818341</v>
      </c>
      <c r="C458" s="9" t="s">
        <v>6</v>
      </c>
      <c r="D458" s="9" t="str">
        <f>"陈婆桃"</f>
        <v>陈婆桃</v>
      </c>
      <c r="E458" s="10"/>
    </row>
    <row r="459" customHeight="1" spans="1:5">
      <c r="A459" s="8">
        <v>457</v>
      </c>
      <c r="B459" s="9" t="str">
        <f>"56222023081312332418188"</f>
        <v>56222023081312332418188</v>
      </c>
      <c r="C459" s="9" t="s">
        <v>6</v>
      </c>
      <c r="D459" s="9" t="str">
        <f>"梁赞甲"</f>
        <v>梁赞甲</v>
      </c>
      <c r="E459" s="10"/>
    </row>
    <row r="460" customHeight="1" spans="1:5">
      <c r="A460" s="8">
        <v>458</v>
      </c>
      <c r="B460" s="9" t="str">
        <f>"56222023081221410117500"</f>
        <v>56222023081221410117500</v>
      </c>
      <c r="C460" s="9" t="s">
        <v>6</v>
      </c>
      <c r="D460" s="9" t="str">
        <f>"李宁启"</f>
        <v>李宁启</v>
      </c>
      <c r="E460" s="10"/>
    </row>
    <row r="461" customHeight="1" spans="1:5">
      <c r="A461" s="8">
        <v>459</v>
      </c>
      <c r="B461" s="9" t="str">
        <f>"56222023081318173518797"</f>
        <v>56222023081318173518797</v>
      </c>
      <c r="C461" s="9" t="s">
        <v>6</v>
      </c>
      <c r="D461" s="9" t="str">
        <f>"邓冬梅"</f>
        <v>邓冬梅</v>
      </c>
      <c r="E461" s="10"/>
    </row>
    <row r="462" customHeight="1" spans="1:5">
      <c r="A462" s="8">
        <v>460</v>
      </c>
      <c r="B462" s="9" t="str">
        <f>"56222023081316450718633"</f>
        <v>56222023081316450718633</v>
      </c>
      <c r="C462" s="9" t="s">
        <v>6</v>
      </c>
      <c r="D462" s="9" t="str">
        <f>"楼如伟"</f>
        <v>楼如伟</v>
      </c>
      <c r="E462" s="10"/>
    </row>
    <row r="463" customHeight="1" spans="1:5">
      <c r="A463" s="8">
        <v>461</v>
      </c>
      <c r="B463" s="9" t="str">
        <f>"56222023081209260516218"</f>
        <v>56222023081209260516218</v>
      </c>
      <c r="C463" s="9" t="s">
        <v>6</v>
      </c>
      <c r="D463" s="9" t="str">
        <f>"唐菊珠"</f>
        <v>唐菊珠</v>
      </c>
      <c r="E463" s="10"/>
    </row>
    <row r="464" customHeight="1" spans="1:5">
      <c r="A464" s="8">
        <v>462</v>
      </c>
      <c r="B464" s="9" t="str">
        <f>"56222023081318230718808"</f>
        <v>56222023081318230718808</v>
      </c>
      <c r="C464" s="9" t="s">
        <v>6</v>
      </c>
      <c r="D464" s="9" t="str">
        <f>"黄晓丹"</f>
        <v>黄晓丹</v>
      </c>
      <c r="E464" s="10"/>
    </row>
    <row r="465" customHeight="1" spans="1:5">
      <c r="A465" s="8">
        <v>463</v>
      </c>
      <c r="B465" s="9" t="str">
        <f>"56222023081313163718252"</f>
        <v>56222023081313163718252</v>
      </c>
      <c r="C465" s="9" t="s">
        <v>6</v>
      </c>
      <c r="D465" s="9" t="str">
        <f>"何小小"</f>
        <v>何小小</v>
      </c>
      <c r="E465" s="10"/>
    </row>
    <row r="466" customHeight="1" spans="1:5">
      <c r="A466" s="8">
        <v>464</v>
      </c>
      <c r="B466" s="9" t="str">
        <f>"56222023081210353716379"</f>
        <v>56222023081210353716379</v>
      </c>
      <c r="C466" s="9" t="s">
        <v>6</v>
      </c>
      <c r="D466" s="9" t="str">
        <f>"羊淑梅"</f>
        <v>羊淑梅</v>
      </c>
      <c r="E466" s="10"/>
    </row>
    <row r="467" customHeight="1" spans="1:5">
      <c r="A467" s="8">
        <v>465</v>
      </c>
      <c r="B467" s="9" t="str">
        <f>"56222023081223015417636"</f>
        <v>56222023081223015417636</v>
      </c>
      <c r="C467" s="9" t="s">
        <v>6</v>
      </c>
      <c r="D467" s="9" t="str">
        <f>"董丽翠"</f>
        <v>董丽翠</v>
      </c>
      <c r="E467" s="10"/>
    </row>
    <row r="468" customHeight="1" spans="1:5">
      <c r="A468" s="8">
        <v>466</v>
      </c>
      <c r="B468" s="9" t="str">
        <f>"56222023081318430418838"</f>
        <v>56222023081318430418838</v>
      </c>
      <c r="C468" s="9" t="s">
        <v>6</v>
      </c>
      <c r="D468" s="9" t="str">
        <f>"黎妹兰"</f>
        <v>黎妹兰</v>
      </c>
      <c r="E468" s="10"/>
    </row>
    <row r="469" customHeight="1" spans="1:5">
      <c r="A469" s="8">
        <v>467</v>
      </c>
      <c r="B469" s="9" t="str">
        <f>"56222023081222153217567"</f>
        <v>56222023081222153217567</v>
      </c>
      <c r="C469" s="9" t="s">
        <v>6</v>
      </c>
      <c r="D469" s="9" t="str">
        <f>"吴松英"</f>
        <v>吴松英</v>
      </c>
      <c r="E469" s="10"/>
    </row>
    <row r="470" customHeight="1" spans="1:5">
      <c r="A470" s="8">
        <v>468</v>
      </c>
      <c r="B470" s="9" t="str">
        <f>"56222023081318141018792"</f>
        <v>56222023081318141018792</v>
      </c>
      <c r="C470" s="9" t="s">
        <v>6</v>
      </c>
      <c r="D470" s="9" t="str">
        <f>"羊丽娥"</f>
        <v>羊丽娥</v>
      </c>
      <c r="E470" s="10"/>
    </row>
    <row r="471" customHeight="1" spans="1:5">
      <c r="A471" s="8">
        <v>469</v>
      </c>
      <c r="B471" s="9" t="str">
        <f>"56222023081212132116582"</f>
        <v>56222023081212132116582</v>
      </c>
      <c r="C471" s="9" t="s">
        <v>6</v>
      </c>
      <c r="D471" s="9" t="str">
        <f>"邓永娴"</f>
        <v>邓永娴</v>
      </c>
      <c r="E471" s="10"/>
    </row>
    <row r="472" customHeight="1" spans="1:5">
      <c r="A472" s="8">
        <v>470</v>
      </c>
      <c r="B472" s="9" t="str">
        <f>"56222023081318453918841"</f>
        <v>56222023081318453918841</v>
      </c>
      <c r="C472" s="9" t="s">
        <v>6</v>
      </c>
      <c r="D472" s="9" t="str">
        <f>"曾敏华"</f>
        <v>曾敏华</v>
      </c>
      <c r="E472" s="10"/>
    </row>
    <row r="473" customHeight="1" spans="1:5">
      <c r="A473" s="8">
        <v>471</v>
      </c>
      <c r="B473" s="9" t="str">
        <f>"56222023081309584417924"</f>
        <v>56222023081309584417924</v>
      </c>
      <c r="C473" s="9" t="s">
        <v>6</v>
      </c>
      <c r="D473" s="9" t="str">
        <f>"李水香"</f>
        <v>李水香</v>
      </c>
      <c r="E473" s="10"/>
    </row>
    <row r="474" customHeight="1" spans="1:5">
      <c r="A474" s="8">
        <v>472</v>
      </c>
      <c r="B474" s="9" t="str">
        <f>"56222023081318513018848"</f>
        <v>56222023081318513018848</v>
      </c>
      <c r="C474" s="9" t="s">
        <v>6</v>
      </c>
      <c r="D474" s="9" t="str">
        <f>"陈江威"</f>
        <v>陈江威</v>
      </c>
      <c r="E474" s="10"/>
    </row>
    <row r="475" customHeight="1" spans="1:5">
      <c r="A475" s="8">
        <v>473</v>
      </c>
      <c r="B475" s="9" t="str">
        <f>"56222023081318145918793"</f>
        <v>56222023081318145918793</v>
      </c>
      <c r="C475" s="9" t="s">
        <v>6</v>
      </c>
      <c r="D475" s="9" t="str">
        <f>"杨精女"</f>
        <v>杨精女</v>
      </c>
      <c r="E475" s="10"/>
    </row>
    <row r="476" customHeight="1" spans="1:5">
      <c r="A476" s="8">
        <v>474</v>
      </c>
      <c r="B476" s="9" t="str">
        <f>"56222023081218570917273"</f>
        <v>56222023081218570917273</v>
      </c>
      <c r="C476" s="9" t="s">
        <v>6</v>
      </c>
      <c r="D476" s="9" t="str">
        <f>"林丽霞"</f>
        <v>林丽霞</v>
      </c>
      <c r="E476" s="10"/>
    </row>
    <row r="477" customHeight="1" spans="1:5">
      <c r="A477" s="8">
        <v>475</v>
      </c>
      <c r="B477" s="9" t="str">
        <f>"56222023081318583618860"</f>
        <v>56222023081318583618860</v>
      </c>
      <c r="C477" s="9" t="s">
        <v>6</v>
      </c>
      <c r="D477" s="9" t="str">
        <f>"李宏妃"</f>
        <v>李宏妃</v>
      </c>
      <c r="E477" s="10"/>
    </row>
    <row r="478" customHeight="1" spans="1:5">
      <c r="A478" s="8">
        <v>476</v>
      </c>
      <c r="B478" s="9" t="str">
        <f>"56222023081220301617396"</f>
        <v>56222023081220301617396</v>
      </c>
      <c r="C478" s="9" t="s">
        <v>6</v>
      </c>
      <c r="D478" s="9" t="str">
        <f>"曾雄"</f>
        <v>曾雄</v>
      </c>
      <c r="E478" s="10"/>
    </row>
    <row r="479" customHeight="1" spans="1:5">
      <c r="A479" s="8">
        <v>477</v>
      </c>
      <c r="B479" s="9" t="str">
        <f>"56222023081317263318701"</f>
        <v>56222023081317263318701</v>
      </c>
      <c r="C479" s="9" t="s">
        <v>6</v>
      </c>
      <c r="D479" s="9" t="str">
        <f>"邓转英"</f>
        <v>邓转英</v>
      </c>
      <c r="E479" s="10"/>
    </row>
    <row r="480" customHeight="1" spans="1:5">
      <c r="A480" s="8">
        <v>478</v>
      </c>
      <c r="B480" s="9" t="str">
        <f>"56222023081316352918612"</f>
        <v>56222023081316352918612</v>
      </c>
      <c r="C480" s="9" t="s">
        <v>6</v>
      </c>
      <c r="D480" s="9" t="str">
        <f>"林永玲"</f>
        <v>林永玲</v>
      </c>
      <c r="E480" s="10"/>
    </row>
    <row r="481" customHeight="1" spans="1:5">
      <c r="A481" s="8">
        <v>479</v>
      </c>
      <c r="B481" s="9" t="str">
        <f>"56222023081319313118907"</f>
        <v>56222023081319313118907</v>
      </c>
      <c r="C481" s="9" t="s">
        <v>6</v>
      </c>
      <c r="D481" s="9" t="str">
        <f>"王婷"</f>
        <v>王婷</v>
      </c>
      <c r="E481" s="10"/>
    </row>
    <row r="482" customHeight="1" spans="1:5">
      <c r="A482" s="8">
        <v>480</v>
      </c>
      <c r="B482" s="9" t="str">
        <f>"56222023081317113518681"</f>
        <v>56222023081317113518681</v>
      </c>
      <c r="C482" s="9" t="s">
        <v>6</v>
      </c>
      <c r="D482" s="9" t="str">
        <f>"陈绍臣"</f>
        <v>陈绍臣</v>
      </c>
      <c r="E482" s="10"/>
    </row>
    <row r="483" customHeight="1" spans="1:5">
      <c r="A483" s="8">
        <v>481</v>
      </c>
      <c r="B483" s="9" t="str">
        <f>"56222023081318260018812"</f>
        <v>56222023081318260018812</v>
      </c>
      <c r="C483" s="9" t="s">
        <v>6</v>
      </c>
      <c r="D483" s="9" t="str">
        <f>"王秀琴"</f>
        <v>王秀琴</v>
      </c>
      <c r="E483" s="10"/>
    </row>
    <row r="484" customHeight="1" spans="1:5">
      <c r="A484" s="8">
        <v>482</v>
      </c>
      <c r="B484" s="9" t="str">
        <f>"56222023081318205918804"</f>
        <v>56222023081318205918804</v>
      </c>
      <c r="C484" s="9" t="s">
        <v>6</v>
      </c>
      <c r="D484" s="9" t="str">
        <f>"吴传柳"</f>
        <v>吴传柳</v>
      </c>
      <c r="E484" s="10"/>
    </row>
    <row r="485" customHeight="1" spans="1:5">
      <c r="A485" s="8">
        <v>483</v>
      </c>
      <c r="B485" s="9" t="str">
        <f>"56222023081319131018884"</f>
        <v>56222023081319131018884</v>
      </c>
      <c r="C485" s="9" t="s">
        <v>6</v>
      </c>
      <c r="D485" s="9" t="str">
        <f>"骆丹红"</f>
        <v>骆丹红</v>
      </c>
      <c r="E485" s="10"/>
    </row>
    <row r="486" customHeight="1" spans="1:5">
      <c r="A486" s="8">
        <v>484</v>
      </c>
      <c r="B486" s="9" t="str">
        <f>"56222023081216370617061"</f>
        <v>56222023081216370617061</v>
      </c>
      <c r="C486" s="9" t="s">
        <v>6</v>
      </c>
      <c r="D486" s="9" t="str">
        <f>"符天平"</f>
        <v>符天平</v>
      </c>
      <c r="E486" s="10"/>
    </row>
    <row r="487" customHeight="1" spans="1:5">
      <c r="A487" s="8">
        <v>485</v>
      </c>
      <c r="B487" s="9" t="str">
        <f>"56222023081319011118865"</f>
        <v>56222023081319011118865</v>
      </c>
      <c r="C487" s="9" t="s">
        <v>6</v>
      </c>
      <c r="D487" s="9" t="str">
        <f>"麦琴"</f>
        <v>麦琴</v>
      </c>
      <c r="E487" s="10"/>
    </row>
    <row r="488" customHeight="1" spans="1:5">
      <c r="A488" s="8">
        <v>486</v>
      </c>
      <c r="B488" s="9" t="str">
        <f>"56222023081319242818899"</f>
        <v>56222023081319242818899</v>
      </c>
      <c r="C488" s="9" t="s">
        <v>6</v>
      </c>
      <c r="D488" s="9" t="str">
        <f>"李允菊"</f>
        <v>李允菊</v>
      </c>
      <c r="E488" s="10"/>
    </row>
    <row r="489" customHeight="1" spans="1:5">
      <c r="A489" s="8">
        <v>487</v>
      </c>
      <c r="B489" s="9" t="str">
        <f>"56222023081317471018752"</f>
        <v>56222023081317471018752</v>
      </c>
      <c r="C489" s="9" t="s">
        <v>6</v>
      </c>
      <c r="D489" s="9" t="str">
        <f>"郭少苗"</f>
        <v>郭少苗</v>
      </c>
      <c r="E489" s="10"/>
    </row>
    <row r="490" customHeight="1" spans="1:5">
      <c r="A490" s="8">
        <v>488</v>
      </c>
      <c r="B490" s="9" t="str">
        <f>"56222023081319583118951"</f>
        <v>56222023081319583118951</v>
      </c>
      <c r="C490" s="9" t="s">
        <v>6</v>
      </c>
      <c r="D490" s="9" t="str">
        <f>"黎金兰"</f>
        <v>黎金兰</v>
      </c>
      <c r="E490" s="10"/>
    </row>
    <row r="491" customHeight="1" spans="1:5">
      <c r="A491" s="8">
        <v>489</v>
      </c>
      <c r="B491" s="9" t="str">
        <f>"56222023081319532618942"</f>
        <v>56222023081319532618942</v>
      </c>
      <c r="C491" s="9" t="s">
        <v>6</v>
      </c>
      <c r="D491" s="9" t="str">
        <f>"符扬柳"</f>
        <v>符扬柳</v>
      </c>
      <c r="E491" s="10"/>
    </row>
    <row r="492" customHeight="1" spans="1:5">
      <c r="A492" s="8">
        <v>490</v>
      </c>
      <c r="B492" s="9" t="str">
        <f>"56222023081220232717385"</f>
        <v>56222023081220232717385</v>
      </c>
      <c r="C492" s="9" t="s">
        <v>6</v>
      </c>
      <c r="D492" s="9" t="str">
        <f>"周丹丹"</f>
        <v>周丹丹</v>
      </c>
      <c r="E492" s="10"/>
    </row>
    <row r="493" customHeight="1" spans="1:5">
      <c r="A493" s="8">
        <v>491</v>
      </c>
      <c r="B493" s="9" t="str">
        <f>"56222023081211213616478"</f>
        <v>56222023081211213616478</v>
      </c>
      <c r="C493" s="9" t="s">
        <v>6</v>
      </c>
      <c r="D493" s="9" t="str">
        <f>"王友月"</f>
        <v>王友月</v>
      </c>
      <c r="E493" s="10"/>
    </row>
    <row r="494" customHeight="1" spans="1:5">
      <c r="A494" s="8">
        <v>492</v>
      </c>
      <c r="B494" s="9" t="str">
        <f>"56222023081320243518999"</f>
        <v>56222023081320243518999</v>
      </c>
      <c r="C494" s="9" t="s">
        <v>6</v>
      </c>
      <c r="D494" s="9" t="str">
        <f>"陈德富"</f>
        <v>陈德富</v>
      </c>
      <c r="E494" s="10"/>
    </row>
    <row r="495" customHeight="1" spans="1:5">
      <c r="A495" s="8">
        <v>493</v>
      </c>
      <c r="B495" s="9" t="str">
        <f>"56222023081320040518961"</f>
        <v>56222023081320040518961</v>
      </c>
      <c r="C495" s="9" t="s">
        <v>6</v>
      </c>
      <c r="D495" s="9" t="str">
        <f>"孙李娜"</f>
        <v>孙李娜</v>
      </c>
      <c r="E495" s="10"/>
    </row>
    <row r="496" customHeight="1" spans="1:5">
      <c r="A496" s="8">
        <v>494</v>
      </c>
      <c r="B496" s="9" t="str">
        <f>"56222023081320150018987"</f>
        <v>56222023081320150018987</v>
      </c>
      <c r="C496" s="9" t="s">
        <v>6</v>
      </c>
      <c r="D496" s="9" t="str">
        <f>"谢良贤"</f>
        <v>谢良贤</v>
      </c>
      <c r="E496" s="10"/>
    </row>
    <row r="497" customHeight="1" spans="1:5">
      <c r="A497" s="8">
        <v>495</v>
      </c>
      <c r="B497" s="9" t="str">
        <f>"56222023081319361718916"</f>
        <v>56222023081319361718916</v>
      </c>
      <c r="C497" s="9" t="s">
        <v>6</v>
      </c>
      <c r="D497" s="9" t="str">
        <f>"陈智明"</f>
        <v>陈智明</v>
      </c>
      <c r="E497" s="10"/>
    </row>
    <row r="498" customHeight="1" spans="1:5">
      <c r="A498" s="8">
        <v>496</v>
      </c>
      <c r="B498" s="9" t="str">
        <f>"56222023081320362719016"</f>
        <v>56222023081320362719016</v>
      </c>
      <c r="C498" s="9" t="s">
        <v>6</v>
      </c>
      <c r="D498" s="9" t="str">
        <f>"符敏"</f>
        <v>符敏</v>
      </c>
      <c r="E498" s="10"/>
    </row>
    <row r="499" customHeight="1" spans="1:5">
      <c r="A499" s="8">
        <v>497</v>
      </c>
      <c r="B499" s="9" t="str">
        <f>"56222023081220173017372"</f>
        <v>56222023081220173017372</v>
      </c>
      <c r="C499" s="9" t="s">
        <v>6</v>
      </c>
      <c r="D499" s="9" t="str">
        <f>"谢著娜"</f>
        <v>谢著娜</v>
      </c>
      <c r="E499" s="10"/>
    </row>
    <row r="500" customHeight="1" spans="1:5">
      <c r="A500" s="8">
        <v>498</v>
      </c>
      <c r="B500" s="9" t="str">
        <f>"56222023081320280519005"</f>
        <v>56222023081320280519005</v>
      </c>
      <c r="C500" s="9" t="s">
        <v>6</v>
      </c>
      <c r="D500" s="9" t="str">
        <f>"李初月"</f>
        <v>李初月</v>
      </c>
      <c r="E500" s="10"/>
    </row>
    <row r="501" customHeight="1" spans="1:5">
      <c r="A501" s="8">
        <v>499</v>
      </c>
      <c r="B501" s="9" t="str">
        <f>"56222023081318110618785"</f>
        <v>56222023081318110618785</v>
      </c>
      <c r="C501" s="9" t="s">
        <v>6</v>
      </c>
      <c r="D501" s="9" t="str">
        <f>"梁有妹"</f>
        <v>梁有妹</v>
      </c>
      <c r="E501" s="10"/>
    </row>
    <row r="502" customHeight="1" spans="1:5">
      <c r="A502" s="8">
        <v>500</v>
      </c>
      <c r="B502" s="9" t="str">
        <f>"56222023081320390119022"</f>
        <v>56222023081320390119022</v>
      </c>
      <c r="C502" s="9" t="s">
        <v>6</v>
      </c>
      <c r="D502" s="9" t="str">
        <f>"吴婉妮"</f>
        <v>吴婉妮</v>
      </c>
      <c r="E502" s="10"/>
    </row>
    <row r="503" customHeight="1" spans="1:5">
      <c r="A503" s="8">
        <v>501</v>
      </c>
      <c r="B503" s="9" t="str">
        <f>"56222023081320172318989"</f>
        <v>56222023081320172318989</v>
      </c>
      <c r="C503" s="9" t="s">
        <v>6</v>
      </c>
      <c r="D503" s="9" t="str">
        <f>"林秀芳"</f>
        <v>林秀芳</v>
      </c>
      <c r="E503" s="10"/>
    </row>
    <row r="504" customHeight="1" spans="1:5">
      <c r="A504" s="8">
        <v>502</v>
      </c>
      <c r="B504" s="9" t="str">
        <f>"56222023081318234818810"</f>
        <v>56222023081318234818810</v>
      </c>
      <c r="C504" s="9" t="s">
        <v>6</v>
      </c>
      <c r="D504" s="9" t="str">
        <f>"莫旺月"</f>
        <v>莫旺月</v>
      </c>
      <c r="E504" s="10"/>
    </row>
    <row r="505" customHeight="1" spans="1:5">
      <c r="A505" s="8">
        <v>503</v>
      </c>
      <c r="B505" s="9" t="str">
        <f>"56222023081320365419018"</f>
        <v>56222023081320365419018</v>
      </c>
      <c r="C505" s="9" t="s">
        <v>6</v>
      </c>
      <c r="D505" s="9" t="str">
        <f>"王小燕"</f>
        <v>王小燕</v>
      </c>
      <c r="E505" s="10"/>
    </row>
    <row r="506" customHeight="1" spans="1:5">
      <c r="A506" s="8">
        <v>504</v>
      </c>
      <c r="B506" s="9" t="str">
        <f>"56222023081320430419030"</f>
        <v>56222023081320430419030</v>
      </c>
      <c r="C506" s="9" t="s">
        <v>6</v>
      </c>
      <c r="D506" s="9" t="str">
        <f>"潘英婧"</f>
        <v>潘英婧</v>
      </c>
      <c r="E506" s="10"/>
    </row>
    <row r="507" customHeight="1" spans="1:5">
      <c r="A507" s="8">
        <v>505</v>
      </c>
      <c r="B507" s="9" t="str">
        <f>"56222023081321022319068"</f>
        <v>56222023081321022319068</v>
      </c>
      <c r="C507" s="9" t="s">
        <v>6</v>
      </c>
      <c r="D507" s="9" t="str">
        <f>"刘南婧"</f>
        <v>刘南婧</v>
      </c>
      <c r="E507" s="10"/>
    </row>
    <row r="508" customHeight="1" spans="1:5">
      <c r="A508" s="8">
        <v>506</v>
      </c>
      <c r="B508" s="9" t="str">
        <f>"56222023081320400919024"</f>
        <v>56222023081320400919024</v>
      </c>
      <c r="C508" s="9" t="s">
        <v>6</v>
      </c>
      <c r="D508" s="9" t="str">
        <f>"符美菊"</f>
        <v>符美菊</v>
      </c>
      <c r="E508" s="10"/>
    </row>
    <row r="509" customHeight="1" spans="1:5">
      <c r="A509" s="8">
        <v>507</v>
      </c>
      <c r="B509" s="9" t="str">
        <f>"56222023081314524718420"</f>
        <v>56222023081314524718420</v>
      </c>
      <c r="C509" s="9" t="s">
        <v>6</v>
      </c>
      <c r="D509" s="9" t="str">
        <f>"陈振川"</f>
        <v>陈振川</v>
      </c>
      <c r="E509" s="10"/>
    </row>
    <row r="510" customHeight="1" spans="1:5">
      <c r="A510" s="8">
        <v>508</v>
      </c>
      <c r="B510" s="9" t="str">
        <f>"56222023081321115919088"</f>
        <v>56222023081321115919088</v>
      </c>
      <c r="C510" s="9" t="s">
        <v>6</v>
      </c>
      <c r="D510" s="9" t="str">
        <f>"李春月"</f>
        <v>李春月</v>
      </c>
      <c r="E510" s="10"/>
    </row>
    <row r="511" customHeight="1" spans="1:5">
      <c r="A511" s="8">
        <v>509</v>
      </c>
      <c r="B511" s="9" t="str">
        <f>"56222023081321162819102"</f>
        <v>56222023081321162819102</v>
      </c>
      <c r="C511" s="9" t="s">
        <v>6</v>
      </c>
      <c r="D511" s="9" t="str">
        <f>"吴焕淑"</f>
        <v>吴焕淑</v>
      </c>
      <c r="E511" s="10"/>
    </row>
    <row r="512" customHeight="1" spans="1:5">
      <c r="A512" s="8">
        <v>510</v>
      </c>
      <c r="B512" s="9" t="str">
        <f>"56222023081315213018472"</f>
        <v>56222023081315213018472</v>
      </c>
      <c r="C512" s="9" t="s">
        <v>6</v>
      </c>
      <c r="D512" s="9" t="str">
        <f>"王琪教"</f>
        <v>王琪教</v>
      </c>
      <c r="E512" s="10"/>
    </row>
    <row r="513" customHeight="1" spans="1:5">
      <c r="A513" s="8">
        <v>511</v>
      </c>
      <c r="B513" s="9" t="str">
        <f>"56222023081321115919089"</f>
        <v>56222023081321115919089</v>
      </c>
      <c r="C513" s="9" t="s">
        <v>6</v>
      </c>
      <c r="D513" s="9" t="str">
        <f>"曾伟丹"</f>
        <v>曾伟丹</v>
      </c>
      <c r="E513" s="10"/>
    </row>
    <row r="514" customHeight="1" spans="1:5">
      <c r="A514" s="8">
        <v>512</v>
      </c>
      <c r="B514" s="9" t="str">
        <f>"56222023081320533919051"</f>
        <v>56222023081320533919051</v>
      </c>
      <c r="C514" s="9" t="s">
        <v>6</v>
      </c>
      <c r="D514" s="9" t="str">
        <f>"薛德桃"</f>
        <v>薛德桃</v>
      </c>
      <c r="E514" s="10"/>
    </row>
    <row r="515" customHeight="1" spans="1:5">
      <c r="A515" s="8">
        <v>513</v>
      </c>
      <c r="B515" s="9" t="str">
        <f>"56222023081318320218819"</f>
        <v>56222023081318320218819</v>
      </c>
      <c r="C515" s="9" t="s">
        <v>6</v>
      </c>
      <c r="D515" s="9" t="str">
        <f>"梁海媚"</f>
        <v>梁海媚</v>
      </c>
      <c r="E515" s="10"/>
    </row>
    <row r="516" customHeight="1" spans="1:5">
      <c r="A516" s="8">
        <v>514</v>
      </c>
      <c r="B516" s="9" t="str">
        <f>"56222023081321041919072"</f>
        <v>56222023081321041919072</v>
      </c>
      <c r="C516" s="9" t="s">
        <v>6</v>
      </c>
      <c r="D516" s="9" t="str">
        <f>"吴秀玉"</f>
        <v>吴秀玉</v>
      </c>
      <c r="E516" s="10"/>
    </row>
    <row r="517" customHeight="1" spans="1:5">
      <c r="A517" s="8">
        <v>515</v>
      </c>
      <c r="B517" s="9" t="str">
        <f>"56222023081321144319095"</f>
        <v>56222023081321144319095</v>
      </c>
      <c r="C517" s="9" t="s">
        <v>6</v>
      </c>
      <c r="D517" s="9" t="str">
        <f>"杨春香"</f>
        <v>杨春香</v>
      </c>
      <c r="E517" s="10"/>
    </row>
    <row r="518" customHeight="1" spans="1:5">
      <c r="A518" s="8">
        <v>516</v>
      </c>
      <c r="B518" s="9" t="str">
        <f>"56222023081317403518734"</f>
        <v>56222023081317403518734</v>
      </c>
      <c r="C518" s="9" t="s">
        <v>6</v>
      </c>
      <c r="D518" s="9" t="str">
        <f>"谢圣姣"</f>
        <v>谢圣姣</v>
      </c>
      <c r="E518" s="10"/>
    </row>
    <row r="519" customHeight="1" spans="1:5">
      <c r="A519" s="8">
        <v>517</v>
      </c>
      <c r="B519" s="9" t="str">
        <f>"56222023081223571217702"</f>
        <v>56222023081223571217702</v>
      </c>
      <c r="C519" s="9" t="s">
        <v>6</v>
      </c>
      <c r="D519" s="9" t="str">
        <f>"许梅花"</f>
        <v>许梅花</v>
      </c>
      <c r="E519" s="10"/>
    </row>
    <row r="520" customHeight="1" spans="1:5">
      <c r="A520" s="8">
        <v>518</v>
      </c>
      <c r="B520" s="9" t="str">
        <f>"56222023081321173119105"</f>
        <v>56222023081321173119105</v>
      </c>
      <c r="C520" s="9" t="s">
        <v>6</v>
      </c>
      <c r="D520" s="9" t="str">
        <f>"符菊仙"</f>
        <v>符菊仙</v>
      </c>
      <c r="E520" s="10"/>
    </row>
    <row r="521" customHeight="1" spans="1:5">
      <c r="A521" s="8">
        <v>519</v>
      </c>
      <c r="B521" s="9" t="str">
        <f>"56222023081217584817185"</f>
        <v>56222023081217584817185</v>
      </c>
      <c r="C521" s="9" t="s">
        <v>6</v>
      </c>
      <c r="D521" s="9" t="str">
        <f>"陈芝良"</f>
        <v>陈芝良</v>
      </c>
      <c r="E521" s="10"/>
    </row>
    <row r="522" customHeight="1" spans="1:5">
      <c r="A522" s="8">
        <v>520</v>
      </c>
      <c r="B522" s="9" t="str">
        <f>"56222023081322215019254"</f>
        <v>56222023081322215019254</v>
      </c>
      <c r="C522" s="9" t="s">
        <v>6</v>
      </c>
      <c r="D522" s="9" t="str">
        <f>"杨秀燕"</f>
        <v>杨秀燕</v>
      </c>
      <c r="E522" s="10"/>
    </row>
    <row r="523" customHeight="1" spans="1:5">
      <c r="A523" s="8">
        <v>521</v>
      </c>
      <c r="B523" s="9" t="str">
        <f>"56222023081321475819169"</f>
        <v>56222023081321475819169</v>
      </c>
      <c r="C523" s="9" t="s">
        <v>6</v>
      </c>
      <c r="D523" s="9" t="str">
        <f>"李金爱"</f>
        <v>李金爱</v>
      </c>
      <c r="E523" s="10"/>
    </row>
    <row r="524" customHeight="1" spans="1:5">
      <c r="A524" s="8">
        <v>522</v>
      </c>
      <c r="B524" s="9" t="str">
        <f>"56222023081322225719258"</f>
        <v>56222023081322225719258</v>
      </c>
      <c r="C524" s="9" t="s">
        <v>6</v>
      </c>
      <c r="D524" s="9" t="str">
        <f>"朱静坚"</f>
        <v>朱静坚</v>
      </c>
      <c r="E524" s="10"/>
    </row>
    <row r="525" customHeight="1" spans="1:5">
      <c r="A525" s="8">
        <v>523</v>
      </c>
      <c r="B525" s="9" t="str">
        <f>"56222023081322275319268"</f>
        <v>56222023081322275319268</v>
      </c>
      <c r="C525" s="9" t="s">
        <v>6</v>
      </c>
      <c r="D525" s="9" t="str">
        <f>"陈冬怡"</f>
        <v>陈冬怡</v>
      </c>
      <c r="E525" s="10"/>
    </row>
    <row r="526" customHeight="1" spans="1:5">
      <c r="A526" s="8">
        <v>524</v>
      </c>
      <c r="B526" s="9" t="str">
        <f>"56222023081213103216690"</f>
        <v>56222023081213103216690</v>
      </c>
      <c r="C526" s="9" t="s">
        <v>6</v>
      </c>
      <c r="D526" s="9" t="str">
        <f>"符二夏"</f>
        <v>符二夏</v>
      </c>
      <c r="E526" s="10"/>
    </row>
    <row r="527" customHeight="1" spans="1:5">
      <c r="A527" s="8">
        <v>525</v>
      </c>
      <c r="B527" s="9" t="str">
        <f>"56222023081315293518483"</f>
        <v>56222023081315293518483</v>
      </c>
      <c r="C527" s="9" t="s">
        <v>6</v>
      </c>
      <c r="D527" s="9" t="str">
        <f>"何雨洁"</f>
        <v>何雨洁</v>
      </c>
      <c r="E527" s="10"/>
    </row>
    <row r="528" customHeight="1" spans="1:5">
      <c r="A528" s="8">
        <v>526</v>
      </c>
      <c r="B528" s="9" t="str">
        <f>"56222023081322462219312"</f>
        <v>56222023081322462219312</v>
      </c>
      <c r="C528" s="9" t="s">
        <v>6</v>
      </c>
      <c r="D528" s="9" t="str">
        <f>"陈玲花"</f>
        <v>陈玲花</v>
      </c>
      <c r="E528" s="10"/>
    </row>
    <row r="529" customHeight="1" spans="1:5">
      <c r="A529" s="8">
        <v>527</v>
      </c>
      <c r="B529" s="9" t="str">
        <f>"56222023081322231919260"</f>
        <v>56222023081322231919260</v>
      </c>
      <c r="C529" s="9" t="s">
        <v>6</v>
      </c>
      <c r="D529" s="9" t="str">
        <f>"薛连爱"</f>
        <v>薛连爱</v>
      </c>
      <c r="E529" s="10"/>
    </row>
    <row r="530" customHeight="1" spans="1:5">
      <c r="A530" s="8">
        <v>528</v>
      </c>
      <c r="B530" s="9" t="str">
        <f>"56222023081322302519273"</f>
        <v>56222023081322302519273</v>
      </c>
      <c r="C530" s="9" t="s">
        <v>6</v>
      </c>
      <c r="D530" s="9" t="str">
        <f>"吴大妍"</f>
        <v>吴大妍</v>
      </c>
      <c r="E530" s="10"/>
    </row>
    <row r="531" customHeight="1" spans="1:5">
      <c r="A531" s="8">
        <v>529</v>
      </c>
      <c r="B531" s="9" t="str">
        <f>"56222023081212045116566"</f>
        <v>56222023081212045116566</v>
      </c>
      <c r="C531" s="9" t="s">
        <v>6</v>
      </c>
      <c r="D531" s="9" t="str">
        <f>"张秋带"</f>
        <v>张秋带</v>
      </c>
      <c r="E531" s="10"/>
    </row>
    <row r="532" customHeight="1" spans="1:5">
      <c r="A532" s="8">
        <v>530</v>
      </c>
      <c r="B532" s="9" t="str">
        <f>"56222023081322350619291"</f>
        <v>56222023081322350619291</v>
      </c>
      <c r="C532" s="9" t="s">
        <v>6</v>
      </c>
      <c r="D532" s="9" t="str">
        <f>"王春燕"</f>
        <v>王春燕</v>
      </c>
      <c r="E532" s="10"/>
    </row>
    <row r="533" customHeight="1" spans="1:5">
      <c r="A533" s="8">
        <v>531</v>
      </c>
      <c r="B533" s="9" t="str">
        <f>"56222023081323063019350"</f>
        <v>56222023081323063019350</v>
      </c>
      <c r="C533" s="9" t="s">
        <v>6</v>
      </c>
      <c r="D533" s="9" t="str">
        <f>"曾菊爱"</f>
        <v>曾菊爱</v>
      </c>
      <c r="E533" s="10"/>
    </row>
    <row r="534" customHeight="1" spans="1:5">
      <c r="A534" s="8">
        <v>532</v>
      </c>
      <c r="B534" s="9" t="str">
        <f>"56222023081216301917053"</f>
        <v>56222023081216301917053</v>
      </c>
      <c r="C534" s="9" t="s">
        <v>6</v>
      </c>
      <c r="D534" s="9" t="str">
        <f>"林桂秋"</f>
        <v>林桂秋</v>
      </c>
      <c r="E534" s="10"/>
    </row>
    <row r="535" customHeight="1" spans="1:5">
      <c r="A535" s="8">
        <v>533</v>
      </c>
      <c r="B535" s="9" t="str">
        <f>"56222023081323035119342"</f>
        <v>56222023081323035119342</v>
      </c>
      <c r="C535" s="9" t="s">
        <v>6</v>
      </c>
      <c r="D535" s="9" t="str">
        <f>"王小丽"</f>
        <v>王小丽</v>
      </c>
      <c r="E535" s="10"/>
    </row>
    <row r="536" customHeight="1" spans="1:5">
      <c r="A536" s="8">
        <v>534</v>
      </c>
      <c r="B536" s="9" t="str">
        <f>"56222023081215405116957"</f>
        <v>56222023081215405116957</v>
      </c>
      <c r="C536" s="9" t="s">
        <v>6</v>
      </c>
      <c r="D536" s="9" t="str">
        <f>"林秋"</f>
        <v>林秋</v>
      </c>
      <c r="E536" s="10"/>
    </row>
    <row r="537" customHeight="1" spans="1:5">
      <c r="A537" s="8">
        <v>535</v>
      </c>
      <c r="B537" s="9" t="str">
        <f>"56222023081315212418471"</f>
        <v>56222023081315212418471</v>
      </c>
      <c r="C537" s="9" t="s">
        <v>6</v>
      </c>
      <c r="D537" s="9" t="str">
        <f>"符联莹"</f>
        <v>符联莹</v>
      </c>
      <c r="E537" s="10"/>
    </row>
    <row r="538" customHeight="1" spans="1:5">
      <c r="A538" s="8">
        <v>536</v>
      </c>
      <c r="B538" s="9" t="str">
        <f>"56222023081323003419337"</f>
        <v>56222023081323003419337</v>
      </c>
      <c r="C538" s="9" t="s">
        <v>6</v>
      </c>
      <c r="D538" s="9" t="str">
        <f>"黎爱楼"</f>
        <v>黎爱楼</v>
      </c>
      <c r="E538" s="10"/>
    </row>
    <row r="539" customHeight="1" spans="1:5">
      <c r="A539" s="8">
        <v>537</v>
      </c>
      <c r="B539" s="9" t="str">
        <f>"56222023081323331919405"</f>
        <v>56222023081323331919405</v>
      </c>
      <c r="C539" s="9" t="s">
        <v>6</v>
      </c>
      <c r="D539" s="9" t="str">
        <f>"羊春月"</f>
        <v>羊春月</v>
      </c>
      <c r="E539" s="10"/>
    </row>
    <row r="540" customHeight="1" spans="1:5">
      <c r="A540" s="8">
        <v>538</v>
      </c>
      <c r="B540" s="9" t="str">
        <f>"56222023081322183319245"</f>
        <v>56222023081322183319245</v>
      </c>
      <c r="C540" s="9" t="s">
        <v>6</v>
      </c>
      <c r="D540" s="9" t="str">
        <f>"陈婆娟"</f>
        <v>陈婆娟</v>
      </c>
      <c r="E540" s="10"/>
    </row>
    <row r="541" customHeight="1" spans="1:5">
      <c r="A541" s="8">
        <v>539</v>
      </c>
      <c r="B541" s="9" t="str">
        <f>"56222023081215322116941"</f>
        <v>56222023081215322116941</v>
      </c>
      <c r="C541" s="9" t="s">
        <v>6</v>
      </c>
      <c r="D541" s="9" t="str">
        <f>"唐喜淑"</f>
        <v>唐喜淑</v>
      </c>
      <c r="E541" s="10"/>
    </row>
    <row r="542" customHeight="1" spans="1:5">
      <c r="A542" s="8">
        <v>540</v>
      </c>
      <c r="B542" s="9" t="str">
        <f>"56222023081212273916611"</f>
        <v>56222023081212273916611</v>
      </c>
      <c r="C542" s="9" t="s">
        <v>6</v>
      </c>
      <c r="D542" s="9" t="str">
        <f>"叶康霞"</f>
        <v>叶康霞</v>
      </c>
      <c r="E542" s="10"/>
    </row>
    <row r="543" customHeight="1" spans="1:5">
      <c r="A543" s="8">
        <v>541</v>
      </c>
      <c r="B543" s="9" t="str">
        <f>"56222023081401102519503"</f>
        <v>56222023081401102519503</v>
      </c>
      <c r="C543" s="9" t="s">
        <v>6</v>
      </c>
      <c r="D543" s="9" t="str">
        <f>"郑壮菊"</f>
        <v>郑壮菊</v>
      </c>
      <c r="E543" s="10"/>
    </row>
    <row r="544" customHeight="1" spans="1:5">
      <c r="A544" s="8">
        <v>542</v>
      </c>
      <c r="B544" s="9" t="str">
        <f>"56222023081312565118223"</f>
        <v>56222023081312565118223</v>
      </c>
      <c r="C544" s="9" t="s">
        <v>6</v>
      </c>
      <c r="D544" s="9" t="str">
        <f>"羊中峨"</f>
        <v>羊中峨</v>
      </c>
      <c r="E544" s="10"/>
    </row>
    <row r="545" customHeight="1" spans="1:5">
      <c r="A545" s="8">
        <v>543</v>
      </c>
      <c r="B545" s="9" t="str">
        <f>"56222023081402292719519"</f>
        <v>56222023081402292719519</v>
      </c>
      <c r="C545" s="9" t="s">
        <v>6</v>
      </c>
      <c r="D545" s="9" t="str">
        <f>"李选坤"</f>
        <v>李选坤</v>
      </c>
      <c r="E545" s="10"/>
    </row>
    <row r="546" customHeight="1" spans="1:5">
      <c r="A546" s="8">
        <v>544</v>
      </c>
      <c r="B546" s="9" t="str">
        <f>"56222023081403355719526"</f>
        <v>56222023081403355719526</v>
      </c>
      <c r="C546" s="9" t="s">
        <v>6</v>
      </c>
      <c r="D546" s="9" t="str">
        <f>"李沈蔚"</f>
        <v>李沈蔚</v>
      </c>
      <c r="E546" s="10"/>
    </row>
    <row r="547" customHeight="1" spans="1:5">
      <c r="A547" s="8">
        <v>545</v>
      </c>
      <c r="B547" s="9" t="str">
        <f>"56222023081403420419527"</f>
        <v>56222023081403420419527</v>
      </c>
      <c r="C547" s="9" t="s">
        <v>6</v>
      </c>
      <c r="D547" s="9" t="str">
        <f>"卢传蝶"</f>
        <v>卢传蝶</v>
      </c>
      <c r="E547" s="10"/>
    </row>
    <row r="548" customHeight="1" spans="1:5">
      <c r="A548" s="8">
        <v>546</v>
      </c>
      <c r="B548" s="9" t="str">
        <f>"56222023081322585319335"</f>
        <v>56222023081322585319335</v>
      </c>
      <c r="C548" s="9" t="s">
        <v>6</v>
      </c>
      <c r="D548" s="9" t="str">
        <f>"王金女"</f>
        <v>王金女</v>
      </c>
      <c r="E548" s="10"/>
    </row>
    <row r="549" customHeight="1" spans="1:5">
      <c r="A549" s="8">
        <v>547</v>
      </c>
      <c r="B549" s="9" t="str">
        <f>"56222023081211500516537"</f>
        <v>56222023081211500516537</v>
      </c>
      <c r="C549" s="9" t="s">
        <v>6</v>
      </c>
      <c r="D549" s="9" t="str">
        <f>"陈喜"</f>
        <v>陈喜</v>
      </c>
      <c r="E549" s="10"/>
    </row>
    <row r="550" customHeight="1" spans="1:5">
      <c r="A550" s="8">
        <v>548</v>
      </c>
      <c r="B550" s="9" t="str">
        <f>"56222023081407581919577"</f>
        <v>56222023081407581919577</v>
      </c>
      <c r="C550" s="9" t="s">
        <v>6</v>
      </c>
      <c r="D550" s="9" t="str">
        <f>"邱春虹"</f>
        <v>邱春虹</v>
      </c>
      <c r="E550" s="10"/>
    </row>
    <row r="551" customHeight="1" spans="1:5">
      <c r="A551" s="8">
        <v>549</v>
      </c>
      <c r="B551" s="9" t="str">
        <f>"56222023081403133419524"</f>
        <v>56222023081403133419524</v>
      </c>
      <c r="C551" s="9" t="s">
        <v>6</v>
      </c>
      <c r="D551" s="9" t="str">
        <f>"陈金带"</f>
        <v>陈金带</v>
      </c>
      <c r="E551" s="10"/>
    </row>
    <row r="552" customHeight="1" spans="1:5">
      <c r="A552" s="8">
        <v>550</v>
      </c>
      <c r="B552" s="9" t="str">
        <f>"56222023081408153919625"</f>
        <v>56222023081408153919625</v>
      </c>
      <c r="C552" s="9" t="s">
        <v>6</v>
      </c>
      <c r="D552" s="9" t="str">
        <f>"郑方灵"</f>
        <v>郑方灵</v>
      </c>
      <c r="E552" s="10"/>
    </row>
    <row r="553" customHeight="1" spans="1:5">
      <c r="A553" s="8">
        <v>551</v>
      </c>
      <c r="B553" s="9" t="str">
        <f>"56222023081408370119705"</f>
        <v>56222023081408370119705</v>
      </c>
      <c r="C553" s="9" t="s">
        <v>6</v>
      </c>
      <c r="D553" s="9" t="str">
        <f>"邓梅香"</f>
        <v>邓梅香</v>
      </c>
      <c r="E553" s="10"/>
    </row>
    <row r="554" customHeight="1" spans="1:5">
      <c r="A554" s="8">
        <v>552</v>
      </c>
      <c r="B554" s="9" t="str">
        <f>"56222023081320282619006"</f>
        <v>56222023081320282619006</v>
      </c>
      <c r="C554" s="9" t="s">
        <v>6</v>
      </c>
      <c r="D554" s="9" t="str">
        <f>"苏井美"</f>
        <v>苏井美</v>
      </c>
      <c r="E554" s="10"/>
    </row>
    <row r="555" customHeight="1" spans="1:5">
      <c r="A555" s="8">
        <v>553</v>
      </c>
      <c r="B555" s="9" t="str">
        <f>"56222023081408300719685"</f>
        <v>56222023081408300719685</v>
      </c>
      <c r="C555" s="9" t="s">
        <v>6</v>
      </c>
      <c r="D555" s="9" t="str">
        <f>"游刚"</f>
        <v>游刚</v>
      </c>
      <c r="E555" s="10"/>
    </row>
    <row r="556" customHeight="1" spans="1:5">
      <c r="A556" s="8">
        <v>554</v>
      </c>
      <c r="B556" s="9" t="str">
        <f>"56222023081320130918981"</f>
        <v>56222023081320130918981</v>
      </c>
      <c r="C556" s="9" t="s">
        <v>6</v>
      </c>
      <c r="D556" s="9" t="str">
        <f>"梁克娜"</f>
        <v>梁克娜</v>
      </c>
      <c r="E556" s="10"/>
    </row>
    <row r="557" customHeight="1" spans="1:5">
      <c r="A557" s="8">
        <v>555</v>
      </c>
      <c r="B557" s="9" t="str">
        <f>"56222023081407502219566"</f>
        <v>56222023081407502219566</v>
      </c>
      <c r="C557" s="9" t="s">
        <v>6</v>
      </c>
      <c r="D557" s="9" t="str">
        <f>"林海霞"</f>
        <v>林海霞</v>
      </c>
      <c r="E557" s="10"/>
    </row>
    <row r="558" customHeight="1" spans="1:5">
      <c r="A558" s="8">
        <v>556</v>
      </c>
      <c r="B558" s="9" t="str">
        <f>"56222023081408563019799"</f>
        <v>56222023081408563019799</v>
      </c>
      <c r="C558" s="9" t="s">
        <v>6</v>
      </c>
      <c r="D558" s="9" t="str">
        <f>"郑奇娜"</f>
        <v>郑奇娜</v>
      </c>
      <c r="E558" s="10"/>
    </row>
    <row r="559" customHeight="1" spans="1:5">
      <c r="A559" s="8">
        <v>557</v>
      </c>
      <c r="B559" s="9" t="str">
        <f>"56222023081408593319814"</f>
        <v>56222023081408593319814</v>
      </c>
      <c r="C559" s="9" t="s">
        <v>6</v>
      </c>
      <c r="D559" s="9" t="str">
        <f>"洪淑英"</f>
        <v>洪淑英</v>
      </c>
      <c r="E559" s="10"/>
    </row>
    <row r="560" customHeight="1" spans="1:5">
      <c r="A560" s="8">
        <v>558</v>
      </c>
      <c r="B560" s="9" t="str">
        <f>"56222023081317420918739"</f>
        <v>56222023081317420918739</v>
      </c>
      <c r="C560" s="9" t="s">
        <v>6</v>
      </c>
      <c r="D560" s="9" t="str">
        <f>"简树香"</f>
        <v>简树香</v>
      </c>
      <c r="E560" s="10"/>
    </row>
    <row r="561" customHeight="1" spans="1:5">
      <c r="A561" s="8">
        <v>559</v>
      </c>
      <c r="B561" s="9" t="str">
        <f>"56222023081408421019723"</f>
        <v>56222023081408421019723</v>
      </c>
      <c r="C561" s="9" t="s">
        <v>6</v>
      </c>
      <c r="D561" s="9" t="str">
        <f>"吴江涛"</f>
        <v>吴江涛</v>
      </c>
      <c r="E561" s="10"/>
    </row>
    <row r="562" customHeight="1" spans="1:5">
      <c r="A562" s="8">
        <v>560</v>
      </c>
      <c r="B562" s="9" t="str">
        <f>"56222023081408064819590"</f>
        <v>56222023081408064819590</v>
      </c>
      <c r="C562" s="9" t="s">
        <v>6</v>
      </c>
      <c r="D562" s="9" t="str">
        <f>"李文莲"</f>
        <v>李文莲</v>
      </c>
      <c r="E562" s="10"/>
    </row>
    <row r="563" customHeight="1" spans="1:5">
      <c r="A563" s="8">
        <v>561</v>
      </c>
      <c r="B563" s="9" t="str">
        <f>"56222023081408501219766"</f>
        <v>56222023081408501219766</v>
      </c>
      <c r="C563" s="9" t="s">
        <v>6</v>
      </c>
      <c r="D563" s="9" t="str">
        <f>"何爱莹"</f>
        <v>何爱莹</v>
      </c>
      <c r="E563" s="10"/>
    </row>
    <row r="564" customHeight="1" spans="1:5">
      <c r="A564" s="8">
        <v>562</v>
      </c>
      <c r="B564" s="9" t="str">
        <f>"56222023081408262319667"</f>
        <v>56222023081408262319667</v>
      </c>
      <c r="C564" s="9" t="s">
        <v>6</v>
      </c>
      <c r="D564" s="9" t="str">
        <f>"桂超"</f>
        <v>桂超</v>
      </c>
      <c r="E564" s="10"/>
    </row>
    <row r="565" customHeight="1" spans="1:5">
      <c r="A565" s="8">
        <v>563</v>
      </c>
      <c r="B565" s="9" t="str">
        <f>"56222023081408570819802"</f>
        <v>56222023081408570819802</v>
      </c>
      <c r="C565" s="9" t="s">
        <v>6</v>
      </c>
      <c r="D565" s="9" t="str">
        <f>"符群青"</f>
        <v>符群青</v>
      </c>
      <c r="E565" s="10"/>
    </row>
    <row r="566" customHeight="1" spans="1:5">
      <c r="A566" s="8">
        <v>564</v>
      </c>
      <c r="B566" s="9" t="str">
        <f>"56222023081212534116650"</f>
        <v>56222023081212534116650</v>
      </c>
      <c r="C566" s="9" t="s">
        <v>6</v>
      </c>
      <c r="D566" s="9" t="str">
        <f>"吴晶晶"</f>
        <v>吴晶晶</v>
      </c>
      <c r="E566" s="10"/>
    </row>
    <row r="567" customHeight="1" spans="1:5">
      <c r="A567" s="8">
        <v>565</v>
      </c>
      <c r="B567" s="9" t="str">
        <f>"56222023081408344819697"</f>
        <v>56222023081408344819697</v>
      </c>
      <c r="C567" s="9" t="s">
        <v>6</v>
      </c>
      <c r="D567" s="9" t="str">
        <f>"苏敏志"</f>
        <v>苏敏志</v>
      </c>
      <c r="E567" s="10"/>
    </row>
    <row r="568" customHeight="1" spans="1:5">
      <c r="A568" s="8">
        <v>566</v>
      </c>
      <c r="B568" s="9" t="str">
        <f>"56222023081408205019651"</f>
        <v>56222023081408205019651</v>
      </c>
      <c r="C568" s="9" t="s">
        <v>6</v>
      </c>
      <c r="D568" s="9" t="str">
        <f>"羊日美"</f>
        <v>羊日美</v>
      </c>
      <c r="E568" s="10"/>
    </row>
    <row r="569" customHeight="1" spans="1:5">
      <c r="A569" s="8">
        <v>567</v>
      </c>
      <c r="B569" s="9" t="str">
        <f>"56222023081408392819714"</f>
        <v>56222023081408392819714</v>
      </c>
      <c r="C569" s="9" t="s">
        <v>6</v>
      </c>
      <c r="D569" s="9" t="str">
        <f>"陈月美"</f>
        <v>陈月美</v>
      </c>
      <c r="E569" s="10"/>
    </row>
    <row r="570" customHeight="1" spans="1:5">
      <c r="A570" s="8">
        <v>568</v>
      </c>
      <c r="B570" s="9" t="str">
        <f>"56222023081407462319563"</f>
        <v>56222023081407462319563</v>
      </c>
      <c r="C570" s="9" t="s">
        <v>6</v>
      </c>
      <c r="D570" s="9" t="str">
        <f>"刘春焕"</f>
        <v>刘春焕</v>
      </c>
      <c r="E570" s="10"/>
    </row>
    <row r="571" customHeight="1" spans="1:5">
      <c r="A571" s="8">
        <v>569</v>
      </c>
      <c r="B571" s="9" t="str">
        <f>"56222023081408132919614"</f>
        <v>56222023081408132919614</v>
      </c>
      <c r="C571" s="9" t="s">
        <v>6</v>
      </c>
      <c r="D571" s="9" t="str">
        <f>"符奕女"</f>
        <v>符奕女</v>
      </c>
      <c r="E571" s="10"/>
    </row>
    <row r="572" customHeight="1" spans="1:5">
      <c r="A572" s="8">
        <v>570</v>
      </c>
      <c r="B572" s="9" t="str">
        <f>"56222023081409010219830"</f>
        <v>56222023081409010219830</v>
      </c>
      <c r="C572" s="9" t="s">
        <v>6</v>
      </c>
      <c r="D572" s="9" t="str">
        <f>"唐玲"</f>
        <v>唐玲</v>
      </c>
      <c r="E572" s="10"/>
    </row>
    <row r="573" customHeight="1" spans="1:5">
      <c r="A573" s="8">
        <v>571</v>
      </c>
      <c r="B573" s="9" t="str">
        <f>"56222023081409222820077"</f>
        <v>56222023081409222820077</v>
      </c>
      <c r="C573" s="9" t="s">
        <v>6</v>
      </c>
      <c r="D573" s="9" t="str">
        <f>"雷从丽"</f>
        <v>雷从丽</v>
      </c>
      <c r="E573" s="10"/>
    </row>
    <row r="574" customHeight="1" spans="1:5">
      <c r="A574" s="8">
        <v>572</v>
      </c>
      <c r="B574" s="9" t="str">
        <f>"56222023081408595419815"</f>
        <v>56222023081408595419815</v>
      </c>
      <c r="C574" s="9" t="s">
        <v>6</v>
      </c>
      <c r="D574" s="9" t="str">
        <f>"林芳慧"</f>
        <v>林芳慧</v>
      </c>
      <c r="E574" s="10"/>
    </row>
    <row r="575" customHeight="1" spans="1:5">
      <c r="A575" s="8">
        <v>573</v>
      </c>
      <c r="B575" s="9" t="str">
        <f>"56222023081309265517865"</f>
        <v>56222023081309265517865</v>
      </c>
      <c r="C575" s="9" t="s">
        <v>6</v>
      </c>
      <c r="D575" s="9" t="str">
        <f>"范宏丹"</f>
        <v>范宏丹</v>
      </c>
      <c r="E575" s="10"/>
    </row>
    <row r="576" customHeight="1" spans="1:5">
      <c r="A576" s="8">
        <v>574</v>
      </c>
      <c r="B576" s="9" t="str">
        <f>"56222023081409150919989"</f>
        <v>56222023081409150919989</v>
      </c>
      <c r="C576" s="9" t="s">
        <v>6</v>
      </c>
      <c r="D576" s="9" t="str">
        <f>"符青桥"</f>
        <v>符青桥</v>
      </c>
      <c r="E576" s="10"/>
    </row>
    <row r="577" customHeight="1" spans="1:5">
      <c r="A577" s="8">
        <v>575</v>
      </c>
      <c r="B577" s="9" t="str">
        <f>"56222023081209083916181"</f>
        <v>56222023081209083916181</v>
      </c>
      <c r="C577" s="9" t="s">
        <v>6</v>
      </c>
      <c r="D577" s="9" t="str">
        <f>"羊秀妹"</f>
        <v>羊秀妹</v>
      </c>
      <c r="E577" s="10"/>
    </row>
    <row r="578" customHeight="1" spans="1:5">
      <c r="A578" s="8">
        <v>576</v>
      </c>
      <c r="B578" s="9" t="str">
        <f>"56222023081400071719445"</f>
        <v>56222023081400071719445</v>
      </c>
      <c r="C578" s="9" t="s">
        <v>6</v>
      </c>
      <c r="D578" s="9" t="str">
        <f>"谢咏兰"</f>
        <v>谢咏兰</v>
      </c>
      <c r="E578" s="10"/>
    </row>
    <row r="579" customHeight="1" spans="1:5">
      <c r="A579" s="8">
        <v>577</v>
      </c>
      <c r="B579" s="9" t="str">
        <f>"56222023081409332220210"</f>
        <v>56222023081409332220210</v>
      </c>
      <c r="C579" s="9" t="s">
        <v>6</v>
      </c>
      <c r="D579" s="9" t="str">
        <f>"吴家妹"</f>
        <v>吴家妹</v>
      </c>
      <c r="E579" s="10"/>
    </row>
    <row r="580" customHeight="1" spans="1:5">
      <c r="A580" s="8">
        <v>578</v>
      </c>
      <c r="B580" s="9" t="str">
        <f>"56222023081409315520193"</f>
        <v>56222023081409315520193</v>
      </c>
      <c r="C580" s="9" t="s">
        <v>6</v>
      </c>
      <c r="D580" s="9" t="str">
        <f>"许元梅"</f>
        <v>许元梅</v>
      </c>
      <c r="E580" s="10"/>
    </row>
    <row r="581" customHeight="1" spans="1:5">
      <c r="A581" s="8">
        <v>579</v>
      </c>
      <c r="B581" s="9" t="str">
        <f>"56222023081408563219800"</f>
        <v>56222023081408563219800</v>
      </c>
      <c r="C581" s="9" t="s">
        <v>6</v>
      </c>
      <c r="D581" s="9" t="str">
        <f>"万娟霞"</f>
        <v>万娟霞</v>
      </c>
      <c r="E581" s="10"/>
    </row>
    <row r="582" customHeight="1" spans="1:5">
      <c r="A582" s="8">
        <v>580</v>
      </c>
      <c r="B582" s="9" t="str">
        <f>"56222023081409052519884"</f>
        <v>56222023081409052519884</v>
      </c>
      <c r="C582" s="9" t="s">
        <v>6</v>
      </c>
      <c r="D582" s="9" t="str">
        <f>"苏妹琼"</f>
        <v>苏妹琼</v>
      </c>
      <c r="E582" s="10"/>
    </row>
    <row r="583" customHeight="1" spans="1:5">
      <c r="A583" s="8">
        <v>581</v>
      </c>
      <c r="B583" s="9" t="str">
        <f>"56222023081409383820276"</f>
        <v>56222023081409383820276</v>
      </c>
      <c r="C583" s="9" t="s">
        <v>6</v>
      </c>
      <c r="D583" s="9" t="str">
        <f>"陈杏丹"</f>
        <v>陈杏丹</v>
      </c>
      <c r="E583" s="10"/>
    </row>
    <row r="584" customHeight="1" spans="1:5">
      <c r="A584" s="8">
        <v>582</v>
      </c>
      <c r="B584" s="9" t="str">
        <f>"56222023081409281420156"</f>
        <v>56222023081409281420156</v>
      </c>
      <c r="C584" s="9" t="s">
        <v>6</v>
      </c>
      <c r="D584" s="9" t="str">
        <f>"王如婷"</f>
        <v>王如婷</v>
      </c>
      <c r="E584" s="10"/>
    </row>
    <row r="585" customHeight="1" spans="1:5">
      <c r="A585" s="8">
        <v>583</v>
      </c>
      <c r="B585" s="9" t="str">
        <f>"56222023081409172520012"</f>
        <v>56222023081409172520012</v>
      </c>
      <c r="C585" s="9" t="s">
        <v>6</v>
      </c>
      <c r="D585" s="9" t="str">
        <f>"谭翠环"</f>
        <v>谭翠环</v>
      </c>
      <c r="E585" s="10"/>
    </row>
    <row r="586" customHeight="1" spans="1:5">
      <c r="A586" s="8">
        <v>584</v>
      </c>
      <c r="B586" s="9" t="str">
        <f>"56222023081404271719531"</f>
        <v>56222023081404271719531</v>
      </c>
      <c r="C586" s="9" t="s">
        <v>6</v>
      </c>
      <c r="D586" s="9" t="str">
        <f>"陈金美"</f>
        <v>陈金美</v>
      </c>
      <c r="E586" s="10"/>
    </row>
    <row r="587" customHeight="1" spans="1:5">
      <c r="A587" s="8">
        <v>585</v>
      </c>
      <c r="B587" s="9" t="str">
        <f>"56222023081409182220021"</f>
        <v>56222023081409182220021</v>
      </c>
      <c r="C587" s="9" t="s">
        <v>6</v>
      </c>
      <c r="D587" s="9" t="str">
        <f>"徐魁娟"</f>
        <v>徐魁娟</v>
      </c>
      <c r="E587" s="10"/>
    </row>
    <row r="588" customHeight="1" spans="1:5">
      <c r="A588" s="8">
        <v>586</v>
      </c>
      <c r="B588" s="9" t="str">
        <f>"56222023081409004519826"</f>
        <v>56222023081409004519826</v>
      </c>
      <c r="C588" s="9" t="s">
        <v>6</v>
      </c>
      <c r="D588" s="9" t="str">
        <f>"蔡美玲"</f>
        <v>蔡美玲</v>
      </c>
      <c r="E588" s="10"/>
    </row>
    <row r="589" customHeight="1" spans="1:5">
      <c r="A589" s="8">
        <v>587</v>
      </c>
      <c r="B589" s="9" t="str">
        <f>"56222023081409232120088"</f>
        <v>56222023081409232120088</v>
      </c>
      <c r="C589" s="9" t="s">
        <v>6</v>
      </c>
      <c r="D589" s="9" t="str">
        <f>"陈石坚"</f>
        <v>陈石坚</v>
      </c>
      <c r="E589" s="10"/>
    </row>
    <row r="590" customHeight="1" spans="1:5">
      <c r="A590" s="8">
        <v>588</v>
      </c>
      <c r="B590" s="9" t="str">
        <f>"56222023081409490720376"</f>
        <v>56222023081409490720376</v>
      </c>
      <c r="C590" s="9" t="s">
        <v>6</v>
      </c>
      <c r="D590" s="9" t="str">
        <f>"林爱玲"</f>
        <v>林爱玲</v>
      </c>
      <c r="E590" s="10"/>
    </row>
    <row r="591" customHeight="1" spans="1:5">
      <c r="A591" s="8">
        <v>589</v>
      </c>
      <c r="B591" s="9" t="str">
        <f>"56222023081409485420371"</f>
        <v>56222023081409485420371</v>
      </c>
      <c r="C591" s="9" t="s">
        <v>6</v>
      </c>
      <c r="D591" s="9" t="str">
        <f>"谢书炎"</f>
        <v>谢书炎</v>
      </c>
      <c r="E591" s="10"/>
    </row>
    <row r="592" customHeight="1" spans="1:5">
      <c r="A592" s="8">
        <v>590</v>
      </c>
      <c r="B592" s="9" t="str">
        <f>"56222023081311470618117"</f>
        <v>56222023081311470618117</v>
      </c>
      <c r="C592" s="9" t="s">
        <v>6</v>
      </c>
      <c r="D592" s="9" t="str">
        <f>"吴秀娜"</f>
        <v>吴秀娜</v>
      </c>
      <c r="E592" s="10"/>
    </row>
    <row r="593" customHeight="1" spans="1:5">
      <c r="A593" s="8">
        <v>591</v>
      </c>
      <c r="B593" s="9" t="str">
        <f>"56222023081209194816204"</f>
        <v>56222023081209194816204</v>
      </c>
      <c r="C593" s="9" t="s">
        <v>6</v>
      </c>
      <c r="D593" s="9" t="str">
        <f>"陈长花"</f>
        <v>陈长花</v>
      </c>
      <c r="E593" s="10"/>
    </row>
    <row r="594" customHeight="1" spans="1:5">
      <c r="A594" s="8">
        <v>592</v>
      </c>
      <c r="B594" s="9" t="str">
        <f>"56222023081408323619692"</f>
        <v>56222023081408323619692</v>
      </c>
      <c r="C594" s="9" t="s">
        <v>6</v>
      </c>
      <c r="D594" s="9" t="str">
        <f>"符其欲"</f>
        <v>符其欲</v>
      </c>
      <c r="E594" s="10"/>
    </row>
    <row r="595" customHeight="1" spans="1:5">
      <c r="A595" s="8">
        <v>593</v>
      </c>
      <c r="B595" s="9" t="str">
        <f>"56222023081410030620507"</f>
        <v>56222023081410030620507</v>
      </c>
      <c r="C595" s="9" t="s">
        <v>6</v>
      </c>
      <c r="D595" s="9" t="str">
        <f>"王振灵"</f>
        <v>王振灵</v>
      </c>
      <c r="E595" s="10"/>
    </row>
    <row r="596" customHeight="1" spans="1:5">
      <c r="A596" s="8">
        <v>594</v>
      </c>
      <c r="B596" s="9" t="str">
        <f>"56222023081312050618141"</f>
        <v>56222023081312050618141</v>
      </c>
      <c r="C596" s="9" t="s">
        <v>6</v>
      </c>
      <c r="D596" s="9" t="str">
        <f>"符善珠"</f>
        <v>符善珠</v>
      </c>
      <c r="E596" s="10"/>
    </row>
    <row r="597" customHeight="1" spans="1:5">
      <c r="A597" s="8">
        <v>595</v>
      </c>
      <c r="B597" s="9" t="str">
        <f>"56222023081409202220050"</f>
        <v>56222023081409202220050</v>
      </c>
      <c r="C597" s="9" t="s">
        <v>6</v>
      </c>
      <c r="D597" s="9" t="str">
        <f>"吴丽和"</f>
        <v>吴丽和</v>
      </c>
      <c r="E597" s="10"/>
    </row>
    <row r="598" customHeight="1" spans="1:5">
      <c r="A598" s="8">
        <v>596</v>
      </c>
      <c r="B598" s="9" t="str">
        <f>"56222023081410002620487"</f>
        <v>56222023081410002620487</v>
      </c>
      <c r="C598" s="9" t="s">
        <v>6</v>
      </c>
      <c r="D598" s="9" t="str">
        <f>"钟云捷"</f>
        <v>钟云捷</v>
      </c>
      <c r="E598" s="10"/>
    </row>
    <row r="599" customHeight="1" spans="1:5">
      <c r="A599" s="8">
        <v>597</v>
      </c>
      <c r="B599" s="9" t="str">
        <f>"56222023081221122717454"</f>
        <v>56222023081221122717454</v>
      </c>
      <c r="C599" s="9" t="s">
        <v>6</v>
      </c>
      <c r="D599" s="9" t="str">
        <f>"李春美"</f>
        <v>李春美</v>
      </c>
      <c r="E599" s="10"/>
    </row>
    <row r="600" customHeight="1" spans="1:5">
      <c r="A600" s="8">
        <v>598</v>
      </c>
      <c r="B600" s="9" t="str">
        <f>"56222023081409322720202"</f>
        <v>56222023081409322720202</v>
      </c>
      <c r="C600" s="9" t="s">
        <v>6</v>
      </c>
      <c r="D600" s="9" t="str">
        <f>"符小丽"</f>
        <v>符小丽</v>
      </c>
      <c r="E600" s="10"/>
    </row>
    <row r="601" customHeight="1" spans="1:5">
      <c r="A601" s="8">
        <v>599</v>
      </c>
      <c r="B601" s="9" t="str">
        <f>"56222023081409412720310"</f>
        <v>56222023081409412720310</v>
      </c>
      <c r="C601" s="9" t="s">
        <v>6</v>
      </c>
      <c r="D601" s="9" t="str">
        <f>"郭漫春"</f>
        <v>郭漫春</v>
      </c>
      <c r="E601" s="10"/>
    </row>
    <row r="602" customHeight="1" spans="1:5">
      <c r="A602" s="8">
        <v>600</v>
      </c>
      <c r="B602" s="9" t="str">
        <f>"56222023081213553816761"</f>
        <v>56222023081213553816761</v>
      </c>
      <c r="C602" s="9" t="s">
        <v>6</v>
      </c>
      <c r="D602" s="9" t="str">
        <f>"饶李明"</f>
        <v>饶李明</v>
      </c>
      <c r="E602" s="10"/>
    </row>
    <row r="603" customHeight="1" spans="1:5">
      <c r="A603" s="8">
        <v>601</v>
      </c>
      <c r="B603" s="9" t="str">
        <f>"56222023081409511320397"</f>
        <v>56222023081409511320397</v>
      </c>
      <c r="C603" s="9" t="s">
        <v>6</v>
      </c>
      <c r="D603" s="9" t="str">
        <f>"王井德"</f>
        <v>王井德</v>
      </c>
      <c r="E603" s="10"/>
    </row>
    <row r="604" customHeight="1" spans="1:5">
      <c r="A604" s="8">
        <v>602</v>
      </c>
      <c r="B604" s="9" t="str">
        <f>"56222023081409473420365"</f>
        <v>56222023081409473420365</v>
      </c>
      <c r="C604" s="9" t="s">
        <v>6</v>
      </c>
      <c r="D604" s="9" t="str">
        <f>"张彩秀"</f>
        <v>张彩秀</v>
      </c>
      <c r="E604" s="10"/>
    </row>
    <row r="605" customHeight="1" spans="1:5">
      <c r="A605" s="8">
        <v>603</v>
      </c>
      <c r="B605" s="9" t="str">
        <f>"56222023081410120920587"</f>
        <v>56222023081410120920587</v>
      </c>
      <c r="C605" s="9" t="s">
        <v>6</v>
      </c>
      <c r="D605" s="9" t="str">
        <f>"刘秀冬"</f>
        <v>刘秀冬</v>
      </c>
      <c r="E605" s="10"/>
    </row>
    <row r="606" customHeight="1" spans="1:5">
      <c r="A606" s="8">
        <v>604</v>
      </c>
      <c r="B606" s="9" t="str">
        <f>"56222023081410174920628"</f>
        <v>56222023081410174920628</v>
      </c>
      <c r="C606" s="9" t="s">
        <v>6</v>
      </c>
      <c r="D606" s="9" t="str">
        <f>"郭向妹"</f>
        <v>郭向妹</v>
      </c>
      <c r="E606" s="10"/>
    </row>
    <row r="607" customHeight="1" spans="1:5">
      <c r="A607" s="8">
        <v>605</v>
      </c>
      <c r="B607" s="9" t="str">
        <f>"56222023081409180420017"</f>
        <v>56222023081409180420017</v>
      </c>
      <c r="C607" s="9" t="s">
        <v>6</v>
      </c>
      <c r="D607" s="9" t="str">
        <f>"覃春凤"</f>
        <v>覃春凤</v>
      </c>
      <c r="E607" s="10"/>
    </row>
    <row r="608" customHeight="1" spans="1:5">
      <c r="A608" s="8">
        <v>606</v>
      </c>
      <c r="B608" s="9" t="str">
        <f>"56222023081409574320458"</f>
        <v>56222023081409574320458</v>
      </c>
      <c r="C608" s="9" t="s">
        <v>6</v>
      </c>
      <c r="D608" s="9" t="str">
        <f>"符淑善"</f>
        <v>符淑善</v>
      </c>
      <c r="E608" s="10"/>
    </row>
    <row r="609" customHeight="1" spans="1:5">
      <c r="A609" s="8">
        <v>607</v>
      </c>
      <c r="B609" s="9" t="str">
        <f>"56222023081408513619777"</f>
        <v>56222023081408513619777</v>
      </c>
      <c r="C609" s="9" t="s">
        <v>6</v>
      </c>
      <c r="D609" s="9" t="str">
        <f>"关烧"</f>
        <v>关烧</v>
      </c>
      <c r="E609" s="10"/>
    </row>
    <row r="610" customHeight="1" spans="1:5">
      <c r="A610" s="8">
        <v>608</v>
      </c>
      <c r="B610" s="9" t="str">
        <f>"56222023081308510817816"</f>
        <v>56222023081308510817816</v>
      </c>
      <c r="C610" s="9" t="s">
        <v>6</v>
      </c>
      <c r="D610" s="9" t="str">
        <f>"邓俊平"</f>
        <v>邓俊平</v>
      </c>
      <c r="E610" s="10"/>
    </row>
    <row r="611" customHeight="1" spans="1:5">
      <c r="A611" s="8">
        <v>609</v>
      </c>
      <c r="B611" s="9" t="str">
        <f>"56222023081212391116627"</f>
        <v>56222023081212391116627</v>
      </c>
      <c r="C611" s="9" t="s">
        <v>6</v>
      </c>
      <c r="D611" s="9" t="str">
        <f>"符统"</f>
        <v>符统</v>
      </c>
      <c r="E611" s="10"/>
    </row>
    <row r="612" customHeight="1" spans="1:5">
      <c r="A612" s="8">
        <v>610</v>
      </c>
      <c r="B612" s="9" t="str">
        <f>"56222023081409200320044"</f>
        <v>56222023081409200320044</v>
      </c>
      <c r="C612" s="9" t="s">
        <v>6</v>
      </c>
      <c r="D612" s="9" t="str">
        <f>"刘嘉嘉"</f>
        <v>刘嘉嘉</v>
      </c>
      <c r="E612" s="10"/>
    </row>
    <row r="613" customHeight="1" spans="1:5">
      <c r="A613" s="8">
        <v>611</v>
      </c>
      <c r="B613" s="9" t="str">
        <f>"56222023081410521420875"</f>
        <v>56222023081410521420875</v>
      </c>
      <c r="C613" s="9" t="s">
        <v>6</v>
      </c>
      <c r="D613" s="9" t="str">
        <f>"唐茂彩"</f>
        <v>唐茂彩</v>
      </c>
      <c r="E613" s="10"/>
    </row>
    <row r="614" customHeight="1" spans="1:5">
      <c r="A614" s="8">
        <v>612</v>
      </c>
      <c r="B614" s="9" t="str">
        <f>"56222023081408290319680"</f>
        <v>56222023081408290319680</v>
      </c>
      <c r="C614" s="9" t="s">
        <v>6</v>
      </c>
      <c r="D614" s="9" t="str">
        <f>"陈开明"</f>
        <v>陈开明</v>
      </c>
      <c r="E614" s="10"/>
    </row>
    <row r="615" customHeight="1" spans="1:5">
      <c r="A615" s="8">
        <v>613</v>
      </c>
      <c r="B615" s="9" t="str">
        <f>"56222023081410413120800"</f>
        <v>56222023081410413120800</v>
      </c>
      <c r="C615" s="9" t="s">
        <v>6</v>
      </c>
      <c r="D615" s="9" t="str">
        <f>"李彩霞"</f>
        <v>李彩霞</v>
      </c>
      <c r="E615" s="10"/>
    </row>
    <row r="616" customHeight="1" spans="1:5">
      <c r="A616" s="8">
        <v>614</v>
      </c>
      <c r="B616" s="9" t="str">
        <f>"56222023081409424920329"</f>
        <v>56222023081409424920329</v>
      </c>
      <c r="C616" s="9" t="s">
        <v>6</v>
      </c>
      <c r="D616" s="9" t="str">
        <f>"符喜秀"</f>
        <v>符喜秀</v>
      </c>
      <c r="E616" s="10"/>
    </row>
    <row r="617" customHeight="1" spans="1:5">
      <c r="A617" s="8">
        <v>615</v>
      </c>
      <c r="B617" s="9" t="str">
        <f>"56222023081409323520204"</f>
        <v>56222023081409323520204</v>
      </c>
      <c r="C617" s="9" t="s">
        <v>6</v>
      </c>
      <c r="D617" s="9" t="str">
        <f>"王多丽"</f>
        <v>王多丽</v>
      </c>
      <c r="E617" s="10"/>
    </row>
    <row r="618" customHeight="1" spans="1:5">
      <c r="A618" s="8">
        <v>616</v>
      </c>
      <c r="B618" s="9" t="str">
        <f>"56222023081410493620860"</f>
        <v>56222023081410493620860</v>
      </c>
      <c r="C618" s="9" t="s">
        <v>6</v>
      </c>
      <c r="D618" s="9" t="str">
        <f>"张影妃"</f>
        <v>张影妃</v>
      </c>
      <c r="E618" s="10"/>
    </row>
    <row r="619" customHeight="1" spans="1:5">
      <c r="A619" s="8">
        <v>617</v>
      </c>
      <c r="B619" s="9" t="str">
        <f>"56222023081309184917851"</f>
        <v>56222023081309184917851</v>
      </c>
      <c r="C619" s="9" t="s">
        <v>6</v>
      </c>
      <c r="D619" s="9" t="str">
        <f>"唐木柳"</f>
        <v>唐木柳</v>
      </c>
      <c r="E619" s="10"/>
    </row>
    <row r="620" customHeight="1" spans="1:5">
      <c r="A620" s="8">
        <v>618</v>
      </c>
      <c r="B620" s="9" t="str">
        <f>"56222023081411001120943"</f>
        <v>56222023081411001120943</v>
      </c>
      <c r="C620" s="9" t="s">
        <v>6</v>
      </c>
      <c r="D620" s="9" t="str">
        <f>"钟庆玫"</f>
        <v>钟庆玫</v>
      </c>
      <c r="E620" s="10"/>
    </row>
    <row r="621" customHeight="1" spans="1:5">
      <c r="A621" s="8">
        <v>619</v>
      </c>
      <c r="B621" s="9" t="str">
        <f>"56222023081321214219113"</f>
        <v>56222023081321214219113</v>
      </c>
      <c r="C621" s="9" t="s">
        <v>6</v>
      </c>
      <c r="D621" s="9" t="str">
        <f>"曾春丹"</f>
        <v>曾春丹</v>
      </c>
      <c r="E621" s="10"/>
    </row>
    <row r="622" customHeight="1" spans="1:5">
      <c r="A622" s="8">
        <v>620</v>
      </c>
      <c r="B622" s="9" t="str">
        <f>"56222023081408334619695"</f>
        <v>56222023081408334619695</v>
      </c>
      <c r="C622" s="9" t="s">
        <v>6</v>
      </c>
      <c r="D622" s="9" t="str">
        <f>"陈章妍"</f>
        <v>陈章妍</v>
      </c>
      <c r="E622" s="10"/>
    </row>
    <row r="623" customHeight="1" spans="1:5">
      <c r="A623" s="8">
        <v>621</v>
      </c>
      <c r="B623" s="9" t="str">
        <f>"56222023081323292019401"</f>
        <v>56222023081323292019401</v>
      </c>
      <c r="C623" s="9" t="s">
        <v>6</v>
      </c>
      <c r="D623" s="9" t="str">
        <f>"欧丽江"</f>
        <v>欧丽江</v>
      </c>
      <c r="E623" s="10"/>
    </row>
    <row r="624" customHeight="1" spans="1:5">
      <c r="A624" s="8">
        <v>622</v>
      </c>
      <c r="B624" s="9" t="str">
        <f>"56222023081217350417147"</f>
        <v>56222023081217350417147</v>
      </c>
      <c r="C624" s="9" t="s">
        <v>6</v>
      </c>
      <c r="D624" s="9" t="str">
        <f>"蒲丽霞"</f>
        <v>蒲丽霞</v>
      </c>
      <c r="E624" s="10"/>
    </row>
    <row r="625" customHeight="1" spans="1:5">
      <c r="A625" s="8">
        <v>623</v>
      </c>
      <c r="B625" s="9" t="str">
        <f>"56222023081311405118106"</f>
        <v>56222023081311405118106</v>
      </c>
      <c r="C625" s="9" t="s">
        <v>6</v>
      </c>
      <c r="D625" s="9" t="str">
        <f>"符喜英"</f>
        <v>符喜英</v>
      </c>
      <c r="E625" s="10"/>
    </row>
    <row r="626" customHeight="1" spans="1:5">
      <c r="A626" s="8">
        <v>624</v>
      </c>
      <c r="B626" s="9" t="str">
        <f>"56222023081411075620999"</f>
        <v>56222023081411075620999</v>
      </c>
      <c r="C626" s="9" t="s">
        <v>6</v>
      </c>
      <c r="D626" s="9" t="str">
        <f>"赵壮带"</f>
        <v>赵壮带</v>
      </c>
      <c r="E626" s="10"/>
    </row>
    <row r="627" customHeight="1" spans="1:5">
      <c r="A627" s="8">
        <v>625</v>
      </c>
      <c r="B627" s="9" t="str">
        <f>"56222023081410343420757"</f>
        <v>56222023081410343420757</v>
      </c>
      <c r="C627" s="9" t="s">
        <v>6</v>
      </c>
      <c r="D627" s="9" t="str">
        <f>"符赞交"</f>
        <v>符赞交</v>
      </c>
      <c r="E627" s="10"/>
    </row>
    <row r="628" customHeight="1" spans="1:5">
      <c r="A628" s="8">
        <v>626</v>
      </c>
      <c r="B628" s="9" t="str">
        <f>"56222023081219022717279"</f>
        <v>56222023081219022717279</v>
      </c>
      <c r="C628" s="9" t="s">
        <v>6</v>
      </c>
      <c r="D628" s="9" t="str">
        <f>"陈月花"</f>
        <v>陈月花</v>
      </c>
      <c r="E628" s="10"/>
    </row>
    <row r="629" customHeight="1" spans="1:5">
      <c r="A629" s="8">
        <v>627</v>
      </c>
      <c r="B629" s="9" t="str">
        <f>"56222023081315030518440"</f>
        <v>56222023081315030518440</v>
      </c>
      <c r="C629" s="9" t="s">
        <v>6</v>
      </c>
      <c r="D629" s="9" t="str">
        <f>"林甲福"</f>
        <v>林甲福</v>
      </c>
      <c r="E629" s="10"/>
    </row>
    <row r="630" customHeight="1" spans="1:5">
      <c r="A630" s="8">
        <v>628</v>
      </c>
      <c r="B630" s="9" t="str">
        <f>"56222023081410535320886"</f>
        <v>56222023081410535320886</v>
      </c>
      <c r="C630" s="9" t="s">
        <v>6</v>
      </c>
      <c r="D630" s="9" t="str">
        <f>"符竹莲"</f>
        <v>符竹莲</v>
      </c>
      <c r="E630" s="10"/>
    </row>
    <row r="631" customHeight="1" spans="1:5">
      <c r="A631" s="8">
        <v>629</v>
      </c>
      <c r="B631" s="9" t="str">
        <f>"56222023081410511420868"</f>
        <v>56222023081410511420868</v>
      </c>
      <c r="C631" s="9" t="s">
        <v>6</v>
      </c>
      <c r="D631" s="9" t="str">
        <f>"黄海杏"</f>
        <v>黄海杏</v>
      </c>
      <c r="E631" s="10"/>
    </row>
    <row r="632" customHeight="1" spans="1:5">
      <c r="A632" s="8">
        <v>630</v>
      </c>
      <c r="B632" s="9" t="str">
        <f>"56222023081411181521073"</f>
        <v>56222023081411181521073</v>
      </c>
      <c r="C632" s="9" t="s">
        <v>6</v>
      </c>
      <c r="D632" s="9" t="str">
        <f>"符联巧"</f>
        <v>符联巧</v>
      </c>
      <c r="E632" s="10"/>
    </row>
    <row r="633" customHeight="1" spans="1:5">
      <c r="A633" s="8">
        <v>631</v>
      </c>
      <c r="B633" s="9" t="str">
        <f>"56222023081411044220981"</f>
        <v>56222023081411044220981</v>
      </c>
      <c r="C633" s="9" t="s">
        <v>6</v>
      </c>
      <c r="D633" s="9" t="str">
        <f>"兰婕妤"</f>
        <v>兰婕妤</v>
      </c>
      <c r="E633" s="10"/>
    </row>
    <row r="634" customHeight="1" spans="1:5">
      <c r="A634" s="8">
        <v>632</v>
      </c>
      <c r="B634" s="9" t="str">
        <f>"56222023081411101921014"</f>
        <v>56222023081411101921014</v>
      </c>
      <c r="C634" s="9" t="s">
        <v>6</v>
      </c>
      <c r="D634" s="9" t="str">
        <f>"董志霞"</f>
        <v>董志霞</v>
      </c>
      <c r="E634" s="10"/>
    </row>
    <row r="635" customHeight="1" spans="1:5">
      <c r="A635" s="8">
        <v>633</v>
      </c>
      <c r="B635" s="9" t="str">
        <f>"56222023081410050420527"</f>
        <v>56222023081410050420527</v>
      </c>
      <c r="C635" s="9" t="s">
        <v>6</v>
      </c>
      <c r="D635" s="9" t="str">
        <f>"符可菊"</f>
        <v>符可菊</v>
      </c>
      <c r="E635" s="10"/>
    </row>
    <row r="636" customHeight="1" spans="1:5">
      <c r="A636" s="8">
        <v>634</v>
      </c>
      <c r="B636" s="9" t="str">
        <f>"56222023081410545520893"</f>
        <v>56222023081410545520893</v>
      </c>
      <c r="C636" s="9" t="s">
        <v>6</v>
      </c>
      <c r="D636" s="9" t="str">
        <f>"吴里曼"</f>
        <v>吴里曼</v>
      </c>
      <c r="E636" s="10"/>
    </row>
    <row r="637" customHeight="1" spans="1:5">
      <c r="A637" s="8">
        <v>635</v>
      </c>
      <c r="B637" s="9" t="str">
        <f>"56222023081410380720778"</f>
        <v>56222023081410380720778</v>
      </c>
      <c r="C637" s="9" t="s">
        <v>6</v>
      </c>
      <c r="D637" s="9" t="str">
        <f>"曾文内"</f>
        <v>曾文内</v>
      </c>
      <c r="E637" s="10"/>
    </row>
    <row r="638" customHeight="1" spans="1:5">
      <c r="A638" s="8">
        <v>636</v>
      </c>
      <c r="B638" s="9" t="str">
        <f>"56222023081409174220016"</f>
        <v>56222023081409174220016</v>
      </c>
      <c r="C638" s="9" t="s">
        <v>6</v>
      </c>
      <c r="D638" s="9" t="str">
        <f>"肖赛娜"</f>
        <v>肖赛娜</v>
      </c>
      <c r="E638" s="10"/>
    </row>
    <row r="639" customHeight="1" spans="1:5">
      <c r="A639" s="8">
        <v>637</v>
      </c>
      <c r="B639" s="9" t="str">
        <f>"56222023081410385320783"</f>
        <v>56222023081410385320783</v>
      </c>
      <c r="C639" s="9" t="s">
        <v>6</v>
      </c>
      <c r="D639" s="9" t="str">
        <f>"金婷"</f>
        <v>金婷</v>
      </c>
      <c r="E639" s="10"/>
    </row>
    <row r="640" customHeight="1" spans="1:5">
      <c r="A640" s="8">
        <v>638</v>
      </c>
      <c r="B640" s="9" t="str">
        <f>"56222023081411024120965"</f>
        <v>56222023081411024120965</v>
      </c>
      <c r="C640" s="9" t="s">
        <v>6</v>
      </c>
      <c r="D640" s="9" t="str">
        <f>"庞贵丹"</f>
        <v>庞贵丹</v>
      </c>
      <c r="E640" s="10"/>
    </row>
    <row r="641" customHeight="1" spans="1:5">
      <c r="A641" s="8">
        <v>639</v>
      </c>
      <c r="B641" s="9" t="str">
        <f>"56222023081323325319404"</f>
        <v>56222023081323325319404</v>
      </c>
      <c r="C641" s="9" t="s">
        <v>6</v>
      </c>
      <c r="D641" s="9" t="str">
        <f>"谢学珍"</f>
        <v>谢学珍</v>
      </c>
      <c r="E641" s="10"/>
    </row>
    <row r="642" customHeight="1" spans="1:5">
      <c r="A642" s="8">
        <v>640</v>
      </c>
      <c r="B642" s="9" t="str">
        <f>"56222023081411281821140"</f>
        <v>56222023081411281821140</v>
      </c>
      <c r="C642" s="9" t="s">
        <v>6</v>
      </c>
      <c r="D642" s="9" t="str">
        <f>"羊月"</f>
        <v>羊月</v>
      </c>
      <c r="E642" s="10"/>
    </row>
    <row r="643" customHeight="1" spans="1:5">
      <c r="A643" s="8">
        <v>641</v>
      </c>
      <c r="B643" s="9" t="str">
        <f>"56222023081411325621166"</f>
        <v>56222023081411325621166</v>
      </c>
      <c r="C643" s="9" t="s">
        <v>6</v>
      </c>
      <c r="D643" s="9" t="str">
        <f>"王京京"</f>
        <v>王京京</v>
      </c>
      <c r="E643" s="10"/>
    </row>
    <row r="644" customHeight="1" spans="1:5">
      <c r="A644" s="8">
        <v>642</v>
      </c>
      <c r="B644" s="9" t="str">
        <f>"56222023081410263520695"</f>
        <v>56222023081410263520695</v>
      </c>
      <c r="C644" s="9" t="s">
        <v>6</v>
      </c>
      <c r="D644" s="9" t="str">
        <f>"符春梅"</f>
        <v>符春梅</v>
      </c>
      <c r="E644" s="10"/>
    </row>
    <row r="645" customHeight="1" spans="1:5">
      <c r="A645" s="8">
        <v>643</v>
      </c>
      <c r="B645" s="9" t="str">
        <f>"56222023081411412221216"</f>
        <v>56222023081411412221216</v>
      </c>
      <c r="C645" s="9" t="s">
        <v>6</v>
      </c>
      <c r="D645" s="9" t="str">
        <f>"王玉娥"</f>
        <v>王玉娥</v>
      </c>
      <c r="E645" s="10"/>
    </row>
    <row r="646" customHeight="1" spans="1:5">
      <c r="A646" s="8">
        <v>644</v>
      </c>
      <c r="B646" s="9" t="str">
        <f>"56222023081411102221015"</f>
        <v>56222023081411102221015</v>
      </c>
      <c r="C646" s="9" t="s">
        <v>6</v>
      </c>
      <c r="D646" s="9" t="str">
        <f>"林玉姜"</f>
        <v>林玉姜</v>
      </c>
      <c r="E646" s="10"/>
    </row>
    <row r="647" customHeight="1" spans="1:5">
      <c r="A647" s="8">
        <v>645</v>
      </c>
      <c r="B647" s="9" t="str">
        <f>"56222023081411393221204"</f>
        <v>56222023081411393221204</v>
      </c>
      <c r="C647" s="9" t="s">
        <v>6</v>
      </c>
      <c r="D647" s="9" t="str">
        <f>"王顺玲"</f>
        <v>王顺玲</v>
      </c>
      <c r="E647" s="10"/>
    </row>
    <row r="648" customHeight="1" spans="1:5">
      <c r="A648" s="8">
        <v>646</v>
      </c>
      <c r="B648" s="9" t="str">
        <f>"56222023081410384720782"</f>
        <v>56222023081410384720782</v>
      </c>
      <c r="C648" s="9" t="s">
        <v>6</v>
      </c>
      <c r="D648" s="9" t="str">
        <f>"陈慧姬"</f>
        <v>陈慧姬</v>
      </c>
      <c r="E648" s="10"/>
    </row>
    <row r="649" customHeight="1" spans="1:5">
      <c r="A649" s="8">
        <v>647</v>
      </c>
      <c r="B649" s="9" t="str">
        <f>"56222023081310034517934"</f>
        <v>56222023081310034517934</v>
      </c>
      <c r="C649" s="9" t="s">
        <v>6</v>
      </c>
      <c r="D649" s="9" t="str">
        <f>"李美莲"</f>
        <v>李美莲</v>
      </c>
      <c r="E649" s="10"/>
    </row>
    <row r="650" customHeight="1" spans="1:5">
      <c r="A650" s="8">
        <v>648</v>
      </c>
      <c r="B650" s="9" t="str">
        <f>"56222023081411571621311"</f>
        <v>56222023081411571621311</v>
      </c>
      <c r="C650" s="9" t="s">
        <v>6</v>
      </c>
      <c r="D650" s="9" t="str">
        <f>"朱定连"</f>
        <v>朱定连</v>
      </c>
      <c r="E650" s="10"/>
    </row>
    <row r="651" customHeight="1" spans="1:5">
      <c r="A651" s="8">
        <v>649</v>
      </c>
      <c r="B651" s="9" t="str">
        <f>"56222023081221081017445"</f>
        <v>56222023081221081017445</v>
      </c>
      <c r="C651" s="9" t="s">
        <v>6</v>
      </c>
      <c r="D651" s="9" t="str">
        <f>"李朝禄"</f>
        <v>李朝禄</v>
      </c>
      <c r="E651" s="10"/>
    </row>
    <row r="652" customHeight="1" spans="1:5">
      <c r="A652" s="8">
        <v>650</v>
      </c>
      <c r="B652" s="9" t="str">
        <f>"56222023081218094317200"</f>
        <v>56222023081218094317200</v>
      </c>
      <c r="C652" s="9" t="s">
        <v>6</v>
      </c>
      <c r="D652" s="9" t="str">
        <f>"李春花"</f>
        <v>李春花</v>
      </c>
      <c r="E652" s="10"/>
    </row>
    <row r="653" customHeight="1" spans="1:5">
      <c r="A653" s="8">
        <v>651</v>
      </c>
      <c r="B653" s="9" t="str">
        <f>"56222023081411484621266"</f>
        <v>56222023081411484621266</v>
      </c>
      <c r="C653" s="9" t="s">
        <v>6</v>
      </c>
      <c r="D653" s="9" t="str">
        <f>"郑欢艳"</f>
        <v>郑欢艳</v>
      </c>
      <c r="E653" s="10"/>
    </row>
    <row r="654" customHeight="1" spans="1:5">
      <c r="A654" s="8">
        <v>652</v>
      </c>
      <c r="B654" s="9" t="str">
        <f>"56222023081406382819540"</f>
        <v>56222023081406382819540</v>
      </c>
      <c r="C654" s="9" t="s">
        <v>6</v>
      </c>
      <c r="D654" s="9" t="str">
        <f>"羊秀娥"</f>
        <v>羊秀娥</v>
      </c>
      <c r="E654" s="10"/>
    </row>
    <row r="655" customHeight="1" spans="1:5">
      <c r="A655" s="8">
        <v>653</v>
      </c>
      <c r="B655" s="9" t="str">
        <f>"56222023081321363719144"</f>
        <v>56222023081321363719144</v>
      </c>
      <c r="C655" s="9" t="s">
        <v>6</v>
      </c>
      <c r="D655" s="9" t="str">
        <f>"吴秋利"</f>
        <v>吴秋利</v>
      </c>
      <c r="E655" s="10"/>
    </row>
    <row r="656" customHeight="1" spans="1:5">
      <c r="A656" s="8">
        <v>654</v>
      </c>
      <c r="B656" s="9" t="str">
        <f>"56222023081412041921346"</f>
        <v>56222023081412041921346</v>
      </c>
      <c r="C656" s="9" t="s">
        <v>6</v>
      </c>
      <c r="D656" s="9" t="str">
        <f>"吴三花"</f>
        <v>吴三花</v>
      </c>
      <c r="E656" s="10"/>
    </row>
    <row r="657" customHeight="1" spans="1:5">
      <c r="A657" s="8">
        <v>655</v>
      </c>
      <c r="B657" s="9" t="str">
        <f>"56222023081412072021363"</f>
        <v>56222023081412072021363</v>
      </c>
      <c r="C657" s="9" t="s">
        <v>6</v>
      </c>
      <c r="D657" s="9" t="str">
        <f>"张伟菊"</f>
        <v>张伟菊</v>
      </c>
      <c r="E657" s="10"/>
    </row>
    <row r="658" customHeight="1" spans="1:5">
      <c r="A658" s="8">
        <v>656</v>
      </c>
      <c r="B658" s="9" t="str">
        <f>"56222023081217342517144"</f>
        <v>56222023081217342517144</v>
      </c>
      <c r="C658" s="9" t="s">
        <v>6</v>
      </c>
      <c r="D658" s="9" t="str">
        <f>"羊春爱"</f>
        <v>羊春爱</v>
      </c>
      <c r="E658" s="10"/>
    </row>
    <row r="659" customHeight="1" spans="1:5">
      <c r="A659" s="8">
        <v>657</v>
      </c>
      <c r="B659" s="9" t="str">
        <f>"56222023081412155521402"</f>
        <v>56222023081412155521402</v>
      </c>
      <c r="C659" s="9" t="s">
        <v>6</v>
      </c>
      <c r="D659" s="9" t="str">
        <f>"李嘉安"</f>
        <v>李嘉安</v>
      </c>
      <c r="E659" s="10"/>
    </row>
    <row r="660" customHeight="1" spans="1:5">
      <c r="A660" s="8">
        <v>658</v>
      </c>
      <c r="B660" s="9" t="str">
        <f>"56222023081412351821484"</f>
        <v>56222023081412351821484</v>
      </c>
      <c r="C660" s="9" t="s">
        <v>6</v>
      </c>
      <c r="D660" s="9" t="str">
        <f>"周萍萍"</f>
        <v>周萍萍</v>
      </c>
      <c r="E660" s="10"/>
    </row>
    <row r="661" customHeight="1" spans="1:5">
      <c r="A661" s="8">
        <v>659</v>
      </c>
      <c r="B661" s="9" t="str">
        <f>"56222023081412204721423"</f>
        <v>56222023081412204721423</v>
      </c>
      <c r="C661" s="9" t="s">
        <v>6</v>
      </c>
      <c r="D661" s="9" t="str">
        <f>"蔡秋红"</f>
        <v>蔡秋红</v>
      </c>
      <c r="E661" s="10"/>
    </row>
    <row r="662" customHeight="1" spans="1:5">
      <c r="A662" s="8">
        <v>660</v>
      </c>
      <c r="B662" s="9" t="str">
        <f>"56222023081412230721435"</f>
        <v>56222023081412230721435</v>
      </c>
      <c r="C662" s="9" t="s">
        <v>6</v>
      </c>
      <c r="D662" s="9" t="str">
        <f>"吴丽曼"</f>
        <v>吴丽曼</v>
      </c>
      <c r="E662" s="10"/>
    </row>
    <row r="663" customHeight="1" spans="1:5">
      <c r="A663" s="8">
        <v>661</v>
      </c>
      <c r="B663" s="9" t="str">
        <f>"56222023081412084421370"</f>
        <v>56222023081412084421370</v>
      </c>
      <c r="C663" s="9" t="s">
        <v>6</v>
      </c>
      <c r="D663" s="9" t="str">
        <f>"陆茂芳"</f>
        <v>陆茂芳</v>
      </c>
      <c r="E663" s="10"/>
    </row>
    <row r="664" customHeight="1" spans="1:5">
      <c r="A664" s="8">
        <v>662</v>
      </c>
      <c r="B664" s="9" t="str">
        <f>"56222023081320483719041"</f>
        <v>56222023081320483719041</v>
      </c>
      <c r="C664" s="9" t="s">
        <v>6</v>
      </c>
      <c r="D664" s="9" t="str">
        <f>"钟小曼"</f>
        <v>钟小曼</v>
      </c>
      <c r="E664" s="10"/>
    </row>
    <row r="665" customHeight="1" spans="1:5">
      <c r="A665" s="8">
        <v>663</v>
      </c>
      <c r="B665" s="9" t="str">
        <f>"56222023081412060621357"</f>
        <v>56222023081412060621357</v>
      </c>
      <c r="C665" s="9" t="s">
        <v>6</v>
      </c>
      <c r="D665" s="9" t="str">
        <f>"陈燕妮"</f>
        <v>陈燕妮</v>
      </c>
      <c r="E665" s="10"/>
    </row>
    <row r="666" customHeight="1" spans="1:5">
      <c r="A666" s="8">
        <v>664</v>
      </c>
      <c r="B666" s="9" t="str">
        <f>"56222023081412032721341"</f>
        <v>56222023081412032721341</v>
      </c>
      <c r="C666" s="9" t="s">
        <v>6</v>
      </c>
      <c r="D666" s="9" t="str">
        <f>"叶克敏"</f>
        <v>叶克敏</v>
      </c>
      <c r="E666" s="10"/>
    </row>
    <row r="667" customHeight="1" spans="1:5">
      <c r="A667" s="8">
        <v>665</v>
      </c>
      <c r="B667" s="9" t="str">
        <f>"56222023081411520221282"</f>
        <v>56222023081411520221282</v>
      </c>
      <c r="C667" s="9" t="s">
        <v>6</v>
      </c>
      <c r="D667" s="9" t="str">
        <f>"符美婷"</f>
        <v>符美婷</v>
      </c>
      <c r="E667" s="10"/>
    </row>
    <row r="668" customHeight="1" spans="1:5">
      <c r="A668" s="8">
        <v>666</v>
      </c>
      <c r="B668" s="9" t="str">
        <f>"56222023081412432021525"</f>
        <v>56222023081412432021525</v>
      </c>
      <c r="C668" s="9" t="s">
        <v>6</v>
      </c>
      <c r="D668" s="9" t="str">
        <f>"陈文月"</f>
        <v>陈文月</v>
      </c>
      <c r="E668" s="10"/>
    </row>
    <row r="669" customHeight="1" spans="1:5">
      <c r="A669" s="8">
        <v>667</v>
      </c>
      <c r="B669" s="9" t="str">
        <f>"56222023081412330321474"</f>
        <v>56222023081412330321474</v>
      </c>
      <c r="C669" s="9" t="s">
        <v>6</v>
      </c>
      <c r="D669" s="9" t="str">
        <f>"符霞"</f>
        <v>符霞</v>
      </c>
      <c r="E669" s="10"/>
    </row>
    <row r="670" customHeight="1" spans="1:5">
      <c r="A670" s="8">
        <v>668</v>
      </c>
      <c r="B670" s="9" t="str">
        <f>"56222023081300021117707"</f>
        <v>56222023081300021117707</v>
      </c>
      <c r="C670" s="9" t="s">
        <v>6</v>
      </c>
      <c r="D670" s="9" t="str">
        <f>"陈桃桂"</f>
        <v>陈桃桂</v>
      </c>
      <c r="E670" s="10"/>
    </row>
    <row r="671" customHeight="1" spans="1:5">
      <c r="A671" s="8">
        <v>669</v>
      </c>
      <c r="B671" s="9" t="str">
        <f>"56222023081214102516786"</f>
        <v>56222023081214102516786</v>
      </c>
      <c r="C671" s="9" t="s">
        <v>6</v>
      </c>
      <c r="D671" s="9" t="str">
        <f>"周冬顺"</f>
        <v>周冬顺</v>
      </c>
      <c r="E671" s="10"/>
    </row>
    <row r="672" customHeight="1" spans="1:5">
      <c r="A672" s="8">
        <v>670</v>
      </c>
      <c r="B672" s="9" t="str">
        <f>"56222023081412405321519"</f>
        <v>56222023081412405321519</v>
      </c>
      <c r="C672" s="9" t="s">
        <v>6</v>
      </c>
      <c r="D672" s="9" t="str">
        <f>"陈光玉"</f>
        <v>陈光玉</v>
      </c>
      <c r="E672" s="10"/>
    </row>
    <row r="673" customHeight="1" spans="1:5">
      <c r="A673" s="8">
        <v>671</v>
      </c>
      <c r="B673" s="9" t="str">
        <f>"56222023081220560317433"</f>
        <v>56222023081220560317433</v>
      </c>
      <c r="C673" s="9" t="s">
        <v>6</v>
      </c>
      <c r="D673" s="9" t="str">
        <f>"李文妍"</f>
        <v>李文妍</v>
      </c>
      <c r="E673" s="10"/>
    </row>
    <row r="674" customHeight="1" spans="1:5">
      <c r="A674" s="8">
        <v>672</v>
      </c>
      <c r="B674" s="9" t="str">
        <f>"56222023081410561320908"</f>
        <v>56222023081410561320908</v>
      </c>
      <c r="C674" s="9" t="s">
        <v>6</v>
      </c>
      <c r="D674" s="9" t="str">
        <f>"黎松丹"</f>
        <v>黎松丹</v>
      </c>
      <c r="E674" s="10"/>
    </row>
    <row r="675" customHeight="1" spans="1:5">
      <c r="A675" s="8">
        <v>673</v>
      </c>
      <c r="B675" s="9" t="str">
        <f>"56222023081313262118283"</f>
        <v>56222023081313262118283</v>
      </c>
      <c r="C675" s="9" t="s">
        <v>6</v>
      </c>
      <c r="D675" s="9" t="str">
        <f>"李婷"</f>
        <v>李婷</v>
      </c>
      <c r="E675" s="10"/>
    </row>
    <row r="676" customHeight="1" spans="1:5">
      <c r="A676" s="8">
        <v>674</v>
      </c>
      <c r="B676" s="9" t="str">
        <f>"56222023081412500421555"</f>
        <v>56222023081412500421555</v>
      </c>
      <c r="C676" s="9" t="s">
        <v>6</v>
      </c>
      <c r="D676" s="9" t="str">
        <f>"薛晶优"</f>
        <v>薛晶优</v>
      </c>
      <c r="E676" s="10"/>
    </row>
    <row r="677" customHeight="1" spans="1:5">
      <c r="A677" s="8">
        <v>675</v>
      </c>
      <c r="B677" s="9" t="str">
        <f>"56222023081314441818408"</f>
        <v>56222023081314441818408</v>
      </c>
      <c r="C677" s="9" t="s">
        <v>6</v>
      </c>
      <c r="D677" s="9" t="str">
        <f>"黎文敏"</f>
        <v>黎文敏</v>
      </c>
      <c r="E677" s="10"/>
    </row>
    <row r="678" customHeight="1" spans="1:5">
      <c r="A678" s="8">
        <v>676</v>
      </c>
      <c r="B678" s="9" t="str">
        <f>"56222023081413140321659"</f>
        <v>56222023081413140321659</v>
      </c>
      <c r="C678" s="9" t="s">
        <v>6</v>
      </c>
      <c r="D678" s="9" t="str">
        <f>"李学嫔"</f>
        <v>李学嫔</v>
      </c>
      <c r="E678" s="10"/>
    </row>
    <row r="679" customHeight="1" spans="1:5">
      <c r="A679" s="8">
        <v>677</v>
      </c>
      <c r="B679" s="9" t="str">
        <f>"56222023081219163117301"</f>
        <v>56222023081219163117301</v>
      </c>
      <c r="C679" s="9" t="s">
        <v>6</v>
      </c>
      <c r="D679" s="9" t="str">
        <f>"李香侬"</f>
        <v>李香侬</v>
      </c>
      <c r="E679" s="10"/>
    </row>
    <row r="680" customHeight="1" spans="1:5">
      <c r="A680" s="8">
        <v>678</v>
      </c>
      <c r="B680" s="9" t="str">
        <f>"56222023081408462719741"</f>
        <v>56222023081408462719741</v>
      </c>
      <c r="C680" s="9" t="s">
        <v>6</v>
      </c>
      <c r="D680" s="9" t="str">
        <f>"李萍"</f>
        <v>李萍</v>
      </c>
      <c r="E680" s="10"/>
    </row>
    <row r="681" customHeight="1" spans="1:5">
      <c r="A681" s="8">
        <v>679</v>
      </c>
      <c r="B681" s="9" t="str">
        <f>"56222023081413244821702"</f>
        <v>56222023081413244821702</v>
      </c>
      <c r="C681" s="9" t="s">
        <v>6</v>
      </c>
      <c r="D681" s="9" t="str">
        <f>"许琼菊"</f>
        <v>许琼菊</v>
      </c>
      <c r="E681" s="10"/>
    </row>
    <row r="682" customHeight="1" spans="1:5">
      <c r="A682" s="8">
        <v>680</v>
      </c>
      <c r="B682" s="9" t="str">
        <f>"56222023081412594621590"</f>
        <v>56222023081412594621590</v>
      </c>
      <c r="C682" s="9" t="s">
        <v>6</v>
      </c>
      <c r="D682" s="9" t="str">
        <f>"黎美慧"</f>
        <v>黎美慧</v>
      </c>
      <c r="E682" s="10"/>
    </row>
    <row r="683" customHeight="1" spans="1:5">
      <c r="A683" s="8">
        <v>681</v>
      </c>
      <c r="B683" s="9" t="str">
        <f>"56222023081413363821742"</f>
        <v>56222023081413363821742</v>
      </c>
      <c r="C683" s="9" t="s">
        <v>6</v>
      </c>
      <c r="D683" s="9" t="str">
        <f>"陈婆留"</f>
        <v>陈婆留</v>
      </c>
      <c r="E683" s="10"/>
    </row>
    <row r="684" customHeight="1" spans="1:5">
      <c r="A684" s="8">
        <v>682</v>
      </c>
      <c r="B684" s="9" t="str">
        <f>"56222023081411503121275"</f>
        <v>56222023081411503121275</v>
      </c>
      <c r="C684" s="9" t="s">
        <v>6</v>
      </c>
      <c r="D684" s="9" t="str">
        <f>"符燕芳"</f>
        <v>符燕芳</v>
      </c>
      <c r="E684" s="10"/>
    </row>
    <row r="685" customHeight="1" spans="1:5">
      <c r="A685" s="8">
        <v>683</v>
      </c>
      <c r="B685" s="9" t="str">
        <f>"56222023081413405121762"</f>
        <v>56222023081413405121762</v>
      </c>
      <c r="C685" s="9" t="s">
        <v>6</v>
      </c>
      <c r="D685" s="9" t="str">
        <f>"陈秋雨"</f>
        <v>陈秋雨</v>
      </c>
      <c r="E685" s="10"/>
    </row>
    <row r="686" customHeight="1" spans="1:5">
      <c r="A686" s="8">
        <v>684</v>
      </c>
      <c r="B686" s="9" t="str">
        <f>"56222023081413142721660"</f>
        <v>56222023081413142721660</v>
      </c>
      <c r="C686" s="9" t="s">
        <v>6</v>
      </c>
      <c r="D686" s="9" t="str">
        <f>"吴方波"</f>
        <v>吴方波</v>
      </c>
      <c r="E686" s="10"/>
    </row>
    <row r="687" customHeight="1" spans="1:5">
      <c r="A687" s="8">
        <v>685</v>
      </c>
      <c r="B687" s="9" t="str">
        <f>"56222023081313575018337"</f>
        <v>56222023081313575018337</v>
      </c>
      <c r="C687" s="9" t="s">
        <v>6</v>
      </c>
      <c r="D687" s="9" t="str">
        <f>"尹孙瑶"</f>
        <v>尹孙瑶</v>
      </c>
      <c r="E687" s="10"/>
    </row>
    <row r="688" customHeight="1" spans="1:5">
      <c r="A688" s="8">
        <v>686</v>
      </c>
      <c r="B688" s="9" t="str">
        <f>"56222023081412550321567"</f>
        <v>56222023081412550321567</v>
      </c>
      <c r="C688" s="9" t="s">
        <v>6</v>
      </c>
      <c r="D688" s="9" t="str">
        <f>"李春桃"</f>
        <v>李春桃</v>
      </c>
      <c r="E688" s="10"/>
    </row>
    <row r="689" customHeight="1" spans="1:5">
      <c r="A689" s="8">
        <v>687</v>
      </c>
      <c r="B689" s="9" t="str">
        <f>"56222023081409351620233"</f>
        <v>56222023081409351620233</v>
      </c>
      <c r="C689" s="9" t="s">
        <v>6</v>
      </c>
      <c r="D689" s="9" t="str">
        <f>"钟绮虹"</f>
        <v>钟绮虹</v>
      </c>
      <c r="E689" s="10"/>
    </row>
    <row r="690" customHeight="1" spans="1:5">
      <c r="A690" s="8">
        <v>688</v>
      </c>
      <c r="B690" s="9" t="str">
        <f>"56222023081412062321359"</f>
        <v>56222023081412062321359</v>
      </c>
      <c r="C690" s="9" t="s">
        <v>6</v>
      </c>
      <c r="D690" s="9" t="str">
        <f>"郑秋妹"</f>
        <v>郑秋妹</v>
      </c>
      <c r="E690" s="10"/>
    </row>
    <row r="691" customHeight="1" spans="1:5">
      <c r="A691" s="8">
        <v>689</v>
      </c>
      <c r="B691" s="9" t="str">
        <f>"56222023081214523116865"</f>
        <v>56222023081214523116865</v>
      </c>
      <c r="C691" s="9" t="s">
        <v>6</v>
      </c>
      <c r="D691" s="9" t="str">
        <f>"符定姣"</f>
        <v>符定姣</v>
      </c>
      <c r="E691" s="10"/>
    </row>
    <row r="692" customHeight="1" spans="1:5">
      <c r="A692" s="8">
        <v>690</v>
      </c>
      <c r="B692" s="9" t="str">
        <f>"56222023081211110716453"</f>
        <v>56222023081211110716453</v>
      </c>
      <c r="C692" s="9" t="s">
        <v>6</v>
      </c>
      <c r="D692" s="9" t="str">
        <f>"陈琼爱"</f>
        <v>陈琼爱</v>
      </c>
      <c r="E692" s="10"/>
    </row>
    <row r="693" customHeight="1" spans="1:5">
      <c r="A693" s="8">
        <v>691</v>
      </c>
      <c r="B693" s="9" t="str">
        <f>"56222023081414241421941"</f>
        <v>56222023081414241421941</v>
      </c>
      <c r="C693" s="9" t="s">
        <v>6</v>
      </c>
      <c r="D693" s="9" t="str">
        <f>"李平春"</f>
        <v>李平春</v>
      </c>
      <c r="E693" s="10"/>
    </row>
    <row r="694" customHeight="1" spans="1:5">
      <c r="A694" s="8">
        <v>692</v>
      </c>
      <c r="B694" s="9" t="str">
        <f>"56222023081313470318318"</f>
        <v>56222023081313470318318</v>
      </c>
      <c r="C694" s="9" t="s">
        <v>6</v>
      </c>
      <c r="D694" s="9" t="str">
        <f>"谢上流"</f>
        <v>谢上流</v>
      </c>
      <c r="E694" s="10"/>
    </row>
    <row r="695" customHeight="1" spans="1:5">
      <c r="A695" s="8">
        <v>693</v>
      </c>
      <c r="B695" s="9" t="str">
        <f>"56222023081414085821871"</f>
        <v>56222023081414085821871</v>
      </c>
      <c r="C695" s="9" t="s">
        <v>6</v>
      </c>
      <c r="D695" s="9" t="str">
        <f>"陈汉梅"</f>
        <v>陈汉梅</v>
      </c>
      <c r="E695" s="10"/>
    </row>
    <row r="696" customHeight="1" spans="1:5">
      <c r="A696" s="8">
        <v>694</v>
      </c>
      <c r="B696" s="9" t="str">
        <f>"56222023081313510018322"</f>
        <v>56222023081313510018322</v>
      </c>
      <c r="C696" s="9" t="s">
        <v>6</v>
      </c>
      <c r="D696" s="9" t="str">
        <f>"吴二妃"</f>
        <v>吴二妃</v>
      </c>
      <c r="E696" s="10"/>
    </row>
    <row r="697" customHeight="1" spans="1:5">
      <c r="A697" s="8">
        <v>695</v>
      </c>
      <c r="B697" s="9" t="str">
        <f>"56222023081318311318818"</f>
        <v>56222023081318311318818</v>
      </c>
      <c r="C697" s="9" t="s">
        <v>6</v>
      </c>
      <c r="D697" s="9" t="str">
        <f>"陈汉凤"</f>
        <v>陈汉凤</v>
      </c>
      <c r="E697" s="10"/>
    </row>
    <row r="698" customHeight="1" spans="1:5">
      <c r="A698" s="8">
        <v>696</v>
      </c>
      <c r="B698" s="9" t="str">
        <f>"56222023081414411822037"</f>
        <v>56222023081414411822037</v>
      </c>
      <c r="C698" s="9" t="s">
        <v>6</v>
      </c>
      <c r="D698" s="9" t="str">
        <f>"陈凌燕"</f>
        <v>陈凌燕</v>
      </c>
      <c r="E698" s="10"/>
    </row>
    <row r="699" customHeight="1" spans="1:5">
      <c r="A699" s="8">
        <v>697</v>
      </c>
      <c r="B699" s="9" t="str">
        <f>"56222023081211061116445"</f>
        <v>56222023081211061116445</v>
      </c>
      <c r="C699" s="9" t="s">
        <v>6</v>
      </c>
      <c r="D699" s="9" t="str">
        <f>"周有坤"</f>
        <v>周有坤</v>
      </c>
      <c r="E699" s="10"/>
    </row>
    <row r="700" customHeight="1" spans="1:5">
      <c r="A700" s="8">
        <v>698</v>
      </c>
      <c r="B700" s="9" t="str">
        <f>"56222023081414390822023"</f>
        <v>56222023081414390822023</v>
      </c>
      <c r="C700" s="9" t="s">
        <v>6</v>
      </c>
      <c r="D700" s="9" t="str">
        <f>"麦琼蓉"</f>
        <v>麦琼蓉</v>
      </c>
      <c r="E700" s="10"/>
    </row>
    <row r="701" customHeight="1" spans="1:5">
      <c r="A701" s="8">
        <v>699</v>
      </c>
      <c r="B701" s="9" t="str">
        <f>"56222023081414162121912"</f>
        <v>56222023081414162121912</v>
      </c>
      <c r="C701" s="9" t="s">
        <v>6</v>
      </c>
      <c r="D701" s="9" t="str">
        <f>"陈永霞"</f>
        <v>陈永霞</v>
      </c>
      <c r="E701" s="10"/>
    </row>
    <row r="702" customHeight="1" spans="1:5">
      <c r="A702" s="8">
        <v>700</v>
      </c>
      <c r="B702" s="9" t="str">
        <f>"56222023081414174621917"</f>
        <v>56222023081414174621917</v>
      </c>
      <c r="C702" s="9" t="s">
        <v>6</v>
      </c>
      <c r="D702" s="9" t="str">
        <f>"欧慧"</f>
        <v>欧慧</v>
      </c>
      <c r="E702" s="10"/>
    </row>
    <row r="703" customHeight="1" spans="1:5">
      <c r="A703" s="8">
        <v>701</v>
      </c>
      <c r="B703" s="9" t="str">
        <f>"56222023081414381522020"</f>
        <v>56222023081414381522020</v>
      </c>
      <c r="C703" s="9" t="s">
        <v>6</v>
      </c>
      <c r="D703" s="9" t="str">
        <f>"刘秀莲"</f>
        <v>刘秀莲</v>
      </c>
      <c r="E703" s="10"/>
    </row>
    <row r="704" customHeight="1" spans="1:5">
      <c r="A704" s="8">
        <v>702</v>
      </c>
      <c r="B704" s="9" t="str">
        <f>"56222023081415065922198"</f>
        <v>56222023081415065922198</v>
      </c>
      <c r="C704" s="9" t="s">
        <v>6</v>
      </c>
      <c r="D704" s="9" t="str">
        <f>"梁竹"</f>
        <v>梁竹</v>
      </c>
      <c r="E704" s="10"/>
    </row>
    <row r="705" customHeight="1" spans="1:5">
      <c r="A705" s="8">
        <v>703</v>
      </c>
      <c r="B705" s="9" t="str">
        <f>"56222023081415040422175"</f>
        <v>56222023081415040422175</v>
      </c>
      <c r="C705" s="9" t="s">
        <v>6</v>
      </c>
      <c r="D705" s="9" t="str">
        <f>"邓松怡"</f>
        <v>邓松怡</v>
      </c>
      <c r="E705" s="10"/>
    </row>
    <row r="706" customHeight="1" spans="1:5">
      <c r="A706" s="8">
        <v>704</v>
      </c>
      <c r="B706" s="9" t="str">
        <f>"56222023081413193421677"</f>
        <v>56222023081413193421677</v>
      </c>
      <c r="C706" s="9" t="s">
        <v>6</v>
      </c>
      <c r="D706" s="9" t="str">
        <f>"符选教"</f>
        <v>符选教</v>
      </c>
      <c r="E706" s="10"/>
    </row>
    <row r="707" customHeight="1" spans="1:5">
      <c r="A707" s="8">
        <v>705</v>
      </c>
      <c r="B707" s="9" t="str">
        <f>"56222023081415300822354"</f>
        <v>56222023081415300822354</v>
      </c>
      <c r="C707" s="9" t="s">
        <v>6</v>
      </c>
      <c r="D707" s="9" t="str">
        <f>"吴丹英"</f>
        <v>吴丹英</v>
      </c>
      <c r="E707" s="10"/>
    </row>
    <row r="708" customHeight="1" spans="1:5">
      <c r="A708" s="8">
        <v>706</v>
      </c>
      <c r="B708" s="9" t="str">
        <f>"56222023081415261722326"</f>
        <v>56222023081415261722326</v>
      </c>
      <c r="C708" s="9" t="s">
        <v>6</v>
      </c>
      <c r="D708" s="9" t="str">
        <f>"吴彩孟"</f>
        <v>吴彩孟</v>
      </c>
      <c r="E708" s="10"/>
    </row>
    <row r="709" customHeight="1" spans="1:5">
      <c r="A709" s="8">
        <v>707</v>
      </c>
      <c r="B709" s="9" t="str">
        <f>"56222023081415083422209"</f>
        <v>56222023081415083422209</v>
      </c>
      <c r="C709" s="9" t="s">
        <v>6</v>
      </c>
      <c r="D709" s="9" t="str">
        <f>"符桃彬"</f>
        <v>符桃彬</v>
      </c>
      <c r="E709" s="10"/>
    </row>
    <row r="710" customHeight="1" spans="1:5">
      <c r="A710" s="8">
        <v>708</v>
      </c>
      <c r="B710" s="9" t="str">
        <f>"56222023081312552618219"</f>
        <v>56222023081312552618219</v>
      </c>
      <c r="C710" s="9" t="s">
        <v>6</v>
      </c>
      <c r="D710" s="9" t="str">
        <f>"吴平秀"</f>
        <v>吴平秀</v>
      </c>
      <c r="E710" s="10"/>
    </row>
    <row r="711" customHeight="1" spans="1:5">
      <c r="A711" s="8">
        <v>709</v>
      </c>
      <c r="B711" s="9" t="str">
        <f>"56222023081412155021401"</f>
        <v>56222023081412155021401</v>
      </c>
      <c r="C711" s="9" t="s">
        <v>6</v>
      </c>
      <c r="D711" s="9" t="str">
        <f>"刘照远"</f>
        <v>刘照远</v>
      </c>
      <c r="E711" s="10"/>
    </row>
    <row r="712" customHeight="1" spans="1:5">
      <c r="A712" s="8">
        <v>710</v>
      </c>
      <c r="B712" s="9" t="str">
        <f>"56222023081412440221532"</f>
        <v>56222023081412440221532</v>
      </c>
      <c r="C712" s="9" t="s">
        <v>6</v>
      </c>
      <c r="D712" s="9" t="str">
        <f>"陈学帼"</f>
        <v>陈学帼</v>
      </c>
      <c r="E712" s="10"/>
    </row>
    <row r="713" customHeight="1" spans="1:5">
      <c r="A713" s="8">
        <v>711</v>
      </c>
      <c r="B713" s="9" t="str">
        <f>"56222023081414262221947"</f>
        <v>56222023081414262221947</v>
      </c>
      <c r="C713" s="9" t="s">
        <v>6</v>
      </c>
      <c r="D713" s="9" t="str">
        <f>"林造佐"</f>
        <v>林造佐</v>
      </c>
      <c r="E713" s="10"/>
    </row>
    <row r="714" customHeight="1" spans="1:5">
      <c r="A714" s="8">
        <v>712</v>
      </c>
      <c r="B714" s="9" t="str">
        <f>"56222023081404044519530"</f>
        <v>56222023081404044519530</v>
      </c>
      <c r="C714" s="9" t="s">
        <v>6</v>
      </c>
      <c r="D714" s="9" t="str">
        <f>"郑博媛"</f>
        <v>郑博媛</v>
      </c>
      <c r="E714" s="10"/>
    </row>
    <row r="715" customHeight="1" spans="1:5">
      <c r="A715" s="8">
        <v>713</v>
      </c>
      <c r="B715" s="9" t="str">
        <f>"56222023081415122322239"</f>
        <v>56222023081415122322239</v>
      </c>
      <c r="C715" s="9" t="s">
        <v>6</v>
      </c>
      <c r="D715" s="9" t="str">
        <f>"李春柳"</f>
        <v>李春柳</v>
      </c>
      <c r="E715" s="10"/>
    </row>
    <row r="716" customHeight="1" spans="1:5">
      <c r="A716" s="8">
        <v>714</v>
      </c>
      <c r="B716" s="9" t="str">
        <f>"56222023081409560020449"</f>
        <v>56222023081409560020449</v>
      </c>
      <c r="C716" s="9" t="s">
        <v>6</v>
      </c>
      <c r="D716" s="9" t="str">
        <f>"曾微"</f>
        <v>曾微</v>
      </c>
      <c r="E716" s="10"/>
    </row>
    <row r="717" customHeight="1" spans="1:5">
      <c r="A717" s="8">
        <v>715</v>
      </c>
      <c r="B717" s="9" t="str">
        <f>"56222023081415293222351"</f>
        <v>56222023081415293222351</v>
      </c>
      <c r="C717" s="9" t="s">
        <v>6</v>
      </c>
      <c r="D717" s="9" t="str">
        <f>"金春香"</f>
        <v>金春香</v>
      </c>
      <c r="E717" s="10"/>
    </row>
    <row r="718" customHeight="1" spans="1:5">
      <c r="A718" s="8">
        <v>716</v>
      </c>
      <c r="B718" s="9" t="str">
        <f>"56222023081415302322357"</f>
        <v>56222023081415302322357</v>
      </c>
      <c r="C718" s="9" t="s">
        <v>6</v>
      </c>
      <c r="D718" s="9" t="str">
        <f>"张惠芳"</f>
        <v>张惠芳</v>
      </c>
      <c r="E718" s="10"/>
    </row>
    <row r="719" customHeight="1" spans="1:5">
      <c r="A719" s="8">
        <v>717</v>
      </c>
      <c r="B719" s="9" t="str">
        <f>"56222023081415531922512"</f>
        <v>56222023081415531922512</v>
      </c>
      <c r="C719" s="9" t="s">
        <v>6</v>
      </c>
      <c r="D719" s="9" t="str">
        <f>"陈劳杰"</f>
        <v>陈劳杰</v>
      </c>
      <c r="E719" s="10"/>
    </row>
    <row r="720" customHeight="1" spans="1:5">
      <c r="A720" s="8">
        <v>718</v>
      </c>
      <c r="B720" s="9" t="str">
        <f>"56222023081318341018824"</f>
        <v>56222023081318341018824</v>
      </c>
      <c r="C720" s="9" t="s">
        <v>6</v>
      </c>
      <c r="D720" s="9" t="str">
        <f>"朱媛媛"</f>
        <v>朱媛媛</v>
      </c>
      <c r="E720" s="10"/>
    </row>
    <row r="721" customHeight="1" spans="1:5">
      <c r="A721" s="8">
        <v>719</v>
      </c>
      <c r="B721" s="9" t="str">
        <f>"56222023081415453422453"</f>
        <v>56222023081415453422453</v>
      </c>
      <c r="C721" s="9" t="s">
        <v>6</v>
      </c>
      <c r="D721" s="9" t="str">
        <f>"羊维月"</f>
        <v>羊维月</v>
      </c>
      <c r="E721" s="10"/>
    </row>
    <row r="722" customHeight="1" spans="1:5">
      <c r="A722" s="8">
        <v>720</v>
      </c>
      <c r="B722" s="9" t="str">
        <f>"56222023081319313918908"</f>
        <v>56222023081319313918908</v>
      </c>
      <c r="C722" s="9" t="s">
        <v>6</v>
      </c>
      <c r="D722" s="9" t="str">
        <f>"吴定婧"</f>
        <v>吴定婧</v>
      </c>
      <c r="E722" s="10"/>
    </row>
    <row r="723" customHeight="1" spans="1:5">
      <c r="A723" s="8">
        <v>721</v>
      </c>
      <c r="B723" s="9" t="str">
        <f>"56222023081415253822322"</f>
        <v>56222023081415253822322</v>
      </c>
      <c r="C723" s="9" t="s">
        <v>6</v>
      </c>
      <c r="D723" s="9" t="str">
        <f>"黄雅文"</f>
        <v>黄雅文</v>
      </c>
      <c r="E723" s="10"/>
    </row>
    <row r="724" customHeight="1" spans="1:5">
      <c r="A724" s="8">
        <v>722</v>
      </c>
      <c r="B724" s="9" t="str">
        <f>"56222023081414424722049"</f>
        <v>56222023081414424722049</v>
      </c>
      <c r="C724" s="9" t="s">
        <v>6</v>
      </c>
      <c r="D724" s="9" t="str">
        <f>"万芳妮"</f>
        <v>万芳妮</v>
      </c>
      <c r="E724" s="10"/>
    </row>
    <row r="725" customHeight="1" spans="1:5">
      <c r="A725" s="8">
        <v>723</v>
      </c>
      <c r="B725" s="9" t="str">
        <f>"56222023081218133117210"</f>
        <v>56222023081218133117210</v>
      </c>
      <c r="C725" s="9" t="s">
        <v>6</v>
      </c>
      <c r="D725" s="9" t="str">
        <f>"李花玉"</f>
        <v>李花玉</v>
      </c>
      <c r="E725" s="10"/>
    </row>
    <row r="726" customHeight="1" spans="1:5">
      <c r="A726" s="8">
        <v>724</v>
      </c>
      <c r="B726" s="9" t="str">
        <f>"56222023081409343520221"</f>
        <v>56222023081409343520221</v>
      </c>
      <c r="C726" s="9" t="s">
        <v>6</v>
      </c>
      <c r="D726" s="9" t="str">
        <f>"李娜"</f>
        <v>李娜</v>
      </c>
      <c r="E726" s="10"/>
    </row>
    <row r="727" customHeight="1" spans="1:5">
      <c r="A727" s="8">
        <v>725</v>
      </c>
      <c r="B727" s="9" t="str">
        <f>"56222023081415365822395"</f>
        <v>56222023081415365822395</v>
      </c>
      <c r="C727" s="9" t="s">
        <v>6</v>
      </c>
      <c r="D727" s="9" t="str">
        <f>"郑博玲"</f>
        <v>郑博玲</v>
      </c>
      <c r="E727" s="10"/>
    </row>
    <row r="728" customHeight="1" spans="1:5">
      <c r="A728" s="8">
        <v>726</v>
      </c>
      <c r="B728" s="9" t="str">
        <f>"56222023081415083022208"</f>
        <v>56222023081415083022208</v>
      </c>
      <c r="C728" s="9" t="s">
        <v>6</v>
      </c>
      <c r="D728" s="9" t="str">
        <f>"黄茹欣"</f>
        <v>黄茹欣</v>
      </c>
      <c r="E728" s="10"/>
    </row>
    <row r="729" customHeight="1" spans="1:5">
      <c r="A729" s="8">
        <v>727</v>
      </c>
      <c r="B729" s="9" t="str">
        <f>"56222023081414162421913"</f>
        <v>56222023081414162421913</v>
      </c>
      <c r="C729" s="9" t="s">
        <v>6</v>
      </c>
      <c r="D729" s="9" t="str">
        <f>"韩秋丽"</f>
        <v>韩秋丽</v>
      </c>
      <c r="E729" s="10"/>
    </row>
    <row r="730" customHeight="1" spans="1:5">
      <c r="A730" s="8">
        <v>728</v>
      </c>
      <c r="B730" s="9" t="str">
        <f>"56222023081416023822560"</f>
        <v>56222023081416023822560</v>
      </c>
      <c r="C730" s="9" t="s">
        <v>6</v>
      </c>
      <c r="D730" s="9" t="str">
        <f>"薛良妹"</f>
        <v>薛良妹</v>
      </c>
      <c r="E730" s="10"/>
    </row>
    <row r="731" customHeight="1" spans="1:5">
      <c r="A731" s="8">
        <v>729</v>
      </c>
      <c r="B731" s="9" t="str">
        <f>"56222023081317361218723"</f>
        <v>56222023081317361218723</v>
      </c>
      <c r="C731" s="9" t="s">
        <v>6</v>
      </c>
      <c r="D731" s="9" t="str">
        <f>"王丽雅"</f>
        <v>王丽雅</v>
      </c>
      <c r="E731" s="10"/>
    </row>
    <row r="732" customHeight="1" spans="1:5">
      <c r="A732" s="8">
        <v>730</v>
      </c>
      <c r="B732" s="9" t="str">
        <f>"56222023081415490422476"</f>
        <v>56222023081415490422476</v>
      </c>
      <c r="C732" s="9" t="s">
        <v>6</v>
      </c>
      <c r="D732" s="9" t="str">
        <f>"许秀"</f>
        <v>许秀</v>
      </c>
      <c r="E732" s="10"/>
    </row>
    <row r="733" customHeight="1" spans="1:5">
      <c r="A733" s="8">
        <v>731</v>
      </c>
      <c r="B733" s="9" t="str">
        <f>"56222023081414353821999"</f>
        <v>56222023081414353821999</v>
      </c>
      <c r="C733" s="9" t="s">
        <v>6</v>
      </c>
      <c r="D733" s="9" t="str">
        <f>"吴丽曼"</f>
        <v>吴丽曼</v>
      </c>
      <c r="E733" s="10"/>
    </row>
    <row r="734" customHeight="1" spans="1:5">
      <c r="A734" s="8">
        <v>732</v>
      </c>
      <c r="B734" s="9" t="str">
        <f>"56222023081308065817770"</f>
        <v>56222023081308065817770</v>
      </c>
      <c r="C734" s="9" t="s">
        <v>6</v>
      </c>
      <c r="D734" s="9" t="str">
        <f>"黄丽菊"</f>
        <v>黄丽菊</v>
      </c>
      <c r="E734" s="10"/>
    </row>
    <row r="735" customHeight="1" spans="1:5">
      <c r="A735" s="8">
        <v>733</v>
      </c>
      <c r="B735" s="9" t="str">
        <f>"56222023081414595622159"</f>
        <v>56222023081414595622159</v>
      </c>
      <c r="C735" s="9" t="s">
        <v>6</v>
      </c>
      <c r="D735" s="9" t="str">
        <f>"王军妹"</f>
        <v>王军妹</v>
      </c>
      <c r="E735" s="10"/>
    </row>
    <row r="736" customHeight="1" spans="1:5">
      <c r="A736" s="8">
        <v>734</v>
      </c>
      <c r="B736" s="9" t="str">
        <f>"56222023081415142022252"</f>
        <v>56222023081415142022252</v>
      </c>
      <c r="C736" s="9" t="s">
        <v>6</v>
      </c>
      <c r="D736" s="9" t="str">
        <f>"谢逢妍"</f>
        <v>谢逢妍</v>
      </c>
      <c r="E736" s="10"/>
    </row>
    <row r="737" customHeight="1" spans="1:5">
      <c r="A737" s="8">
        <v>735</v>
      </c>
      <c r="B737" s="9" t="str">
        <f>"56222023081416081922585"</f>
        <v>56222023081416081922585</v>
      </c>
      <c r="C737" s="9" t="s">
        <v>6</v>
      </c>
      <c r="D737" s="9" t="str">
        <f>"朱定菊"</f>
        <v>朱定菊</v>
      </c>
      <c r="E737" s="10"/>
    </row>
    <row r="738" customHeight="1" spans="1:5">
      <c r="A738" s="8">
        <v>736</v>
      </c>
      <c r="B738" s="9" t="str">
        <f>"56222023081414481122081"</f>
        <v>56222023081414481122081</v>
      </c>
      <c r="C738" s="9" t="s">
        <v>6</v>
      </c>
      <c r="D738" s="9" t="str">
        <f>"周红秀"</f>
        <v>周红秀</v>
      </c>
      <c r="E738" s="10"/>
    </row>
    <row r="739" customHeight="1" spans="1:5">
      <c r="A739" s="8">
        <v>737</v>
      </c>
      <c r="B739" s="9" t="str">
        <f>"56222023081415501622483"</f>
        <v>56222023081415501622483</v>
      </c>
      <c r="C739" s="9" t="s">
        <v>6</v>
      </c>
      <c r="D739" s="9" t="str">
        <f>"李金红"</f>
        <v>李金红</v>
      </c>
      <c r="E739" s="10"/>
    </row>
    <row r="740" customHeight="1" spans="1:5">
      <c r="A740" s="8">
        <v>738</v>
      </c>
      <c r="B740" s="9" t="str">
        <f>"56222023081415543722518"</f>
        <v>56222023081415543722518</v>
      </c>
      <c r="C740" s="9" t="s">
        <v>6</v>
      </c>
      <c r="D740" s="9" t="str">
        <f>"刘延迅"</f>
        <v>刘延迅</v>
      </c>
      <c r="E740" s="10"/>
    </row>
    <row r="741" customHeight="1" spans="1:5">
      <c r="A741" s="8">
        <v>739</v>
      </c>
      <c r="B741" s="9" t="str">
        <f>"56222023081415104422225"</f>
        <v>56222023081415104422225</v>
      </c>
      <c r="C741" s="9" t="s">
        <v>6</v>
      </c>
      <c r="D741" s="9" t="str">
        <f>"符晓轩"</f>
        <v>符晓轩</v>
      </c>
      <c r="E741" s="10"/>
    </row>
    <row r="742" customHeight="1" spans="1:5">
      <c r="A742" s="8">
        <v>740</v>
      </c>
      <c r="B742" s="9" t="str">
        <f>"56222023081416351722727"</f>
        <v>56222023081416351722727</v>
      </c>
      <c r="C742" s="9" t="s">
        <v>6</v>
      </c>
      <c r="D742" s="9" t="str">
        <f>"张晨曦"</f>
        <v>张晨曦</v>
      </c>
      <c r="E742" s="10"/>
    </row>
    <row r="743" customHeight="1" spans="1:5">
      <c r="A743" s="8">
        <v>741</v>
      </c>
      <c r="B743" s="9" t="str">
        <f>"56222023081416043922569"</f>
        <v>56222023081416043922569</v>
      </c>
      <c r="C743" s="9" t="s">
        <v>6</v>
      </c>
      <c r="D743" s="9" t="str">
        <f>"谢书楼"</f>
        <v>谢书楼</v>
      </c>
      <c r="E743" s="10"/>
    </row>
    <row r="744" customHeight="1" spans="1:5">
      <c r="A744" s="8">
        <v>742</v>
      </c>
      <c r="B744" s="9" t="str">
        <f>"56222023081416585722848"</f>
        <v>56222023081416585722848</v>
      </c>
      <c r="C744" s="9" t="s">
        <v>6</v>
      </c>
      <c r="D744" s="9" t="str">
        <f>"梁燕"</f>
        <v>梁燕</v>
      </c>
      <c r="E744" s="10"/>
    </row>
    <row r="745" customHeight="1" spans="1:5">
      <c r="A745" s="8">
        <v>743</v>
      </c>
      <c r="B745" s="9" t="str">
        <f>"56222023081416223722661"</f>
        <v>56222023081416223722661</v>
      </c>
      <c r="C745" s="9" t="s">
        <v>6</v>
      </c>
      <c r="D745" s="9" t="str">
        <f>"彭秀芳"</f>
        <v>彭秀芳</v>
      </c>
      <c r="E745" s="10"/>
    </row>
    <row r="746" customHeight="1" spans="1:5">
      <c r="A746" s="8">
        <v>744</v>
      </c>
      <c r="B746" s="9" t="str">
        <f>"56222023081416295622698"</f>
        <v>56222023081416295622698</v>
      </c>
      <c r="C746" s="9" t="s">
        <v>6</v>
      </c>
      <c r="D746" s="9" t="str">
        <f>"陈喜博"</f>
        <v>陈喜博</v>
      </c>
      <c r="E746" s="10"/>
    </row>
    <row r="747" customHeight="1" spans="1:5">
      <c r="A747" s="8">
        <v>745</v>
      </c>
      <c r="B747" s="9" t="str">
        <f>"56222023081416360122728"</f>
        <v>56222023081416360122728</v>
      </c>
      <c r="C747" s="9" t="s">
        <v>6</v>
      </c>
      <c r="D747" s="9" t="str">
        <f>"邢香方"</f>
        <v>邢香方</v>
      </c>
      <c r="E747" s="10"/>
    </row>
    <row r="748" customHeight="1" spans="1:5">
      <c r="A748" s="8">
        <v>746</v>
      </c>
      <c r="B748" s="9" t="str">
        <f>"56222023081417055622880"</f>
        <v>56222023081417055622880</v>
      </c>
      <c r="C748" s="9" t="s">
        <v>6</v>
      </c>
      <c r="D748" s="9" t="str">
        <f>"羊金怀"</f>
        <v>羊金怀</v>
      </c>
      <c r="E748" s="10"/>
    </row>
    <row r="749" customHeight="1" spans="1:5">
      <c r="A749" s="8">
        <v>747</v>
      </c>
      <c r="B749" s="9" t="str">
        <f>"56222023081416325322710"</f>
        <v>56222023081416325322710</v>
      </c>
      <c r="C749" s="9" t="s">
        <v>6</v>
      </c>
      <c r="D749" s="9" t="str">
        <f>"柯吉桃"</f>
        <v>柯吉桃</v>
      </c>
      <c r="E749" s="10"/>
    </row>
    <row r="750" customHeight="1" spans="1:5">
      <c r="A750" s="8">
        <v>748</v>
      </c>
      <c r="B750" s="9" t="str">
        <f>"56222023081416192322642"</f>
        <v>56222023081416192322642</v>
      </c>
      <c r="C750" s="9" t="s">
        <v>6</v>
      </c>
      <c r="D750" s="9" t="str">
        <f>"李井花"</f>
        <v>李井花</v>
      </c>
      <c r="E750" s="10"/>
    </row>
    <row r="751" customHeight="1" spans="1:5">
      <c r="A751" s="8">
        <v>749</v>
      </c>
      <c r="B751" s="9" t="str">
        <f>"56222023081410254620686"</f>
        <v>56222023081410254620686</v>
      </c>
      <c r="C751" s="9" t="s">
        <v>6</v>
      </c>
      <c r="D751" s="9" t="str">
        <f>"梁秋金"</f>
        <v>梁秋金</v>
      </c>
      <c r="E751" s="10"/>
    </row>
    <row r="752" customHeight="1" spans="1:5">
      <c r="A752" s="8">
        <v>750</v>
      </c>
      <c r="B752" s="9" t="str">
        <f>"56222023081417044122873"</f>
        <v>56222023081417044122873</v>
      </c>
      <c r="C752" s="9" t="s">
        <v>6</v>
      </c>
      <c r="D752" s="9" t="str">
        <f>"陈冠姣"</f>
        <v>陈冠姣</v>
      </c>
      <c r="E752" s="10"/>
    </row>
    <row r="753" customHeight="1" spans="1:5">
      <c r="A753" s="8">
        <v>751</v>
      </c>
      <c r="B753" s="9" t="str">
        <f>"56222023081416480722794"</f>
        <v>56222023081416480722794</v>
      </c>
      <c r="C753" s="9" t="s">
        <v>6</v>
      </c>
      <c r="D753" s="9" t="str">
        <f>"欧丽丽"</f>
        <v>欧丽丽</v>
      </c>
      <c r="E753" s="10"/>
    </row>
    <row r="754" customHeight="1" spans="1:5">
      <c r="A754" s="8">
        <v>752</v>
      </c>
      <c r="B754" s="9" t="str">
        <f>"56222023081417252422950"</f>
        <v>56222023081417252422950</v>
      </c>
      <c r="C754" s="9" t="s">
        <v>6</v>
      </c>
      <c r="D754" s="9" t="str">
        <f>"牛玉花"</f>
        <v>牛玉花</v>
      </c>
      <c r="E754" s="10"/>
    </row>
    <row r="755" customHeight="1" spans="1:5">
      <c r="A755" s="8">
        <v>753</v>
      </c>
      <c r="B755" s="9" t="str">
        <f>"56222023081417304622968"</f>
        <v>56222023081417304622968</v>
      </c>
      <c r="C755" s="9" t="s">
        <v>6</v>
      </c>
      <c r="D755" s="9" t="str">
        <f>"符海玲"</f>
        <v>符海玲</v>
      </c>
      <c r="E755" s="10"/>
    </row>
    <row r="756" customHeight="1" spans="1:5">
      <c r="A756" s="8">
        <v>754</v>
      </c>
      <c r="B756" s="9" t="str">
        <f>"56222023081416412622758"</f>
        <v>56222023081416412622758</v>
      </c>
      <c r="C756" s="9" t="s">
        <v>6</v>
      </c>
      <c r="D756" s="9" t="str">
        <f>"符晓宇"</f>
        <v>符晓宇</v>
      </c>
      <c r="E756" s="10"/>
    </row>
    <row r="757" customHeight="1" spans="1:5">
      <c r="A757" s="8">
        <v>755</v>
      </c>
      <c r="B757" s="9" t="str">
        <f>"56222023081417263522953"</f>
        <v>56222023081417263522953</v>
      </c>
      <c r="C757" s="9" t="s">
        <v>6</v>
      </c>
      <c r="D757" s="9" t="str">
        <f>"黄河妃"</f>
        <v>黄河妃</v>
      </c>
      <c r="E757" s="10"/>
    </row>
    <row r="758" customHeight="1" spans="1:5">
      <c r="A758" s="8">
        <v>756</v>
      </c>
      <c r="B758" s="9" t="str">
        <f>"56222023081417183422932"</f>
        <v>56222023081417183422932</v>
      </c>
      <c r="C758" s="9" t="s">
        <v>6</v>
      </c>
      <c r="D758" s="9" t="str">
        <f>"张琼英"</f>
        <v>张琼英</v>
      </c>
      <c r="E758" s="10"/>
    </row>
    <row r="759" customHeight="1" spans="1:5">
      <c r="A759" s="8">
        <v>757</v>
      </c>
      <c r="B759" s="9" t="str">
        <f>"56222023081417372822982"</f>
        <v>56222023081417372822982</v>
      </c>
      <c r="C759" s="9" t="s">
        <v>6</v>
      </c>
      <c r="D759" s="9" t="str">
        <f>"王艳敏"</f>
        <v>王艳敏</v>
      </c>
      <c r="E759" s="10"/>
    </row>
    <row r="760" customHeight="1" spans="1:5">
      <c r="A760" s="8">
        <v>758</v>
      </c>
      <c r="B760" s="9" t="str">
        <f>"56222023081417323822971"</f>
        <v>56222023081417323822971</v>
      </c>
      <c r="C760" s="9" t="s">
        <v>6</v>
      </c>
      <c r="D760" s="9" t="str">
        <f>"张汉娥"</f>
        <v>张汉娥</v>
      </c>
      <c r="E760" s="10"/>
    </row>
    <row r="761" customHeight="1" spans="1:5">
      <c r="A761" s="8">
        <v>759</v>
      </c>
      <c r="B761" s="9" t="str">
        <f>"56222023081312150918159"</f>
        <v>56222023081312150918159</v>
      </c>
      <c r="C761" s="9" t="s">
        <v>6</v>
      </c>
      <c r="D761" s="9" t="str">
        <f>"曾秀丽"</f>
        <v>曾秀丽</v>
      </c>
      <c r="E761" s="10"/>
    </row>
    <row r="762" customHeight="1" spans="1:5">
      <c r="A762" s="8">
        <v>760</v>
      </c>
      <c r="B762" s="9" t="str">
        <f>"56222023081414181221920"</f>
        <v>56222023081414181221920</v>
      </c>
      <c r="C762" s="9" t="s">
        <v>6</v>
      </c>
      <c r="D762" s="9" t="str">
        <f>"王绥云"</f>
        <v>王绥云</v>
      </c>
      <c r="E762" s="10"/>
    </row>
    <row r="763" customHeight="1" spans="1:5">
      <c r="A763" s="8">
        <v>761</v>
      </c>
      <c r="B763" s="9" t="str">
        <f>"56222023081411232021107"</f>
        <v>56222023081411232021107</v>
      </c>
      <c r="C763" s="9" t="s">
        <v>6</v>
      </c>
      <c r="D763" s="9" t="str">
        <f>"何爱玲"</f>
        <v>何爱玲</v>
      </c>
      <c r="E763" s="10"/>
    </row>
    <row r="764" customHeight="1" spans="1:5">
      <c r="A764" s="8">
        <v>762</v>
      </c>
      <c r="B764" s="9" t="str">
        <f>"56222023081416222022659"</f>
        <v>56222023081416222022659</v>
      </c>
      <c r="C764" s="9" t="s">
        <v>6</v>
      </c>
      <c r="D764" s="9" t="str">
        <f>"符梅慧"</f>
        <v>符梅慧</v>
      </c>
      <c r="E764" s="10"/>
    </row>
    <row r="765" customHeight="1" spans="1:5">
      <c r="A765" s="8">
        <v>763</v>
      </c>
      <c r="B765" s="9" t="str">
        <f>"56222023081417592923043"</f>
        <v>56222023081417592923043</v>
      </c>
      <c r="C765" s="9" t="s">
        <v>6</v>
      </c>
      <c r="D765" s="9" t="str">
        <f>"李春姿"</f>
        <v>李春姿</v>
      </c>
      <c r="E765" s="10"/>
    </row>
    <row r="766" customHeight="1" spans="1:5">
      <c r="A766" s="8">
        <v>764</v>
      </c>
      <c r="B766" s="9" t="str">
        <f>"56222023081417234322948"</f>
        <v>56222023081417234322948</v>
      </c>
      <c r="C766" s="9" t="s">
        <v>6</v>
      </c>
      <c r="D766" s="9" t="str">
        <f>"羊丹女"</f>
        <v>羊丹女</v>
      </c>
      <c r="E766" s="10"/>
    </row>
    <row r="767" customHeight="1" spans="1:5">
      <c r="A767" s="8">
        <v>765</v>
      </c>
      <c r="B767" s="9" t="str">
        <f>"56222023081416172722628"</f>
        <v>56222023081416172722628</v>
      </c>
      <c r="C767" s="9" t="s">
        <v>6</v>
      </c>
      <c r="D767" s="9" t="str">
        <f>"杨杰珠"</f>
        <v>杨杰珠</v>
      </c>
      <c r="E767" s="10"/>
    </row>
    <row r="768" customHeight="1" spans="1:5">
      <c r="A768" s="8">
        <v>766</v>
      </c>
      <c r="B768" s="9" t="str">
        <f>"56222023081416135522608"</f>
        <v>56222023081416135522608</v>
      </c>
      <c r="C768" s="9" t="s">
        <v>6</v>
      </c>
      <c r="D768" s="9" t="str">
        <f>"羊庆成"</f>
        <v>羊庆成</v>
      </c>
      <c r="E768" s="10"/>
    </row>
    <row r="769" customHeight="1" spans="1:5">
      <c r="A769" s="8">
        <v>767</v>
      </c>
      <c r="B769" s="9" t="str">
        <f>"56222023081418125023063"</f>
        <v>56222023081418125023063</v>
      </c>
      <c r="C769" s="9" t="s">
        <v>6</v>
      </c>
      <c r="D769" s="9" t="str">
        <f>"黄河玉"</f>
        <v>黄河玉</v>
      </c>
      <c r="E769" s="10"/>
    </row>
    <row r="770" customHeight="1" spans="1:5">
      <c r="A770" s="8">
        <v>768</v>
      </c>
      <c r="B770" s="9" t="str">
        <f>"56222023081418160923070"</f>
        <v>56222023081418160923070</v>
      </c>
      <c r="C770" s="9" t="s">
        <v>6</v>
      </c>
      <c r="D770" s="9" t="str">
        <f>"张丽香"</f>
        <v>张丽香</v>
      </c>
      <c r="E770" s="10"/>
    </row>
    <row r="771" customHeight="1" spans="1:5">
      <c r="A771" s="8">
        <v>769</v>
      </c>
      <c r="B771" s="9" t="str">
        <f>"56222023081215473816966"</f>
        <v>56222023081215473816966</v>
      </c>
      <c r="C771" s="9" t="s">
        <v>6</v>
      </c>
      <c r="D771" s="9" t="str">
        <f>"陈正媛"</f>
        <v>陈正媛</v>
      </c>
      <c r="E771" s="10"/>
    </row>
    <row r="772" customHeight="1" spans="1:5">
      <c r="A772" s="8">
        <v>770</v>
      </c>
      <c r="B772" s="9" t="str">
        <f>"56222023081410580920929"</f>
        <v>56222023081410580920929</v>
      </c>
      <c r="C772" s="9" t="s">
        <v>6</v>
      </c>
      <c r="D772" s="9" t="str">
        <f>"苏慧香"</f>
        <v>苏慧香</v>
      </c>
      <c r="E772" s="10"/>
    </row>
    <row r="773" customHeight="1" spans="1:5">
      <c r="A773" s="8">
        <v>771</v>
      </c>
      <c r="B773" s="9" t="str">
        <f>"56222023081417412622994"</f>
        <v>56222023081417412622994</v>
      </c>
      <c r="C773" s="9" t="s">
        <v>6</v>
      </c>
      <c r="D773" s="9" t="str">
        <f>"陈秋菊"</f>
        <v>陈秋菊</v>
      </c>
      <c r="E773" s="10"/>
    </row>
    <row r="774" customHeight="1" spans="1:5">
      <c r="A774" s="8">
        <v>772</v>
      </c>
      <c r="B774" s="9" t="str">
        <f>"56222023081417584723041"</f>
        <v>56222023081417584723041</v>
      </c>
      <c r="C774" s="9" t="s">
        <v>6</v>
      </c>
      <c r="D774" s="9" t="str">
        <f>"李桃玲"</f>
        <v>李桃玲</v>
      </c>
      <c r="E774" s="10"/>
    </row>
    <row r="775" customHeight="1" spans="1:5">
      <c r="A775" s="8">
        <v>773</v>
      </c>
      <c r="B775" s="9" t="str">
        <f>"56222023081211381416513"</f>
        <v>56222023081211381416513</v>
      </c>
      <c r="C775" s="9" t="s">
        <v>6</v>
      </c>
      <c r="D775" s="9" t="str">
        <f>"吴定爱"</f>
        <v>吴定爱</v>
      </c>
      <c r="E775" s="10"/>
    </row>
    <row r="776" customHeight="1" spans="1:5">
      <c r="A776" s="8">
        <v>774</v>
      </c>
      <c r="B776" s="9" t="str">
        <f>"56222023081418304823103"</f>
        <v>56222023081418304823103</v>
      </c>
      <c r="C776" s="9" t="s">
        <v>6</v>
      </c>
      <c r="D776" s="9" t="str">
        <f>"潘新发"</f>
        <v>潘新发</v>
      </c>
      <c r="E776" s="10"/>
    </row>
    <row r="777" customHeight="1" spans="1:5">
      <c r="A777" s="8">
        <v>775</v>
      </c>
      <c r="B777" s="9" t="str">
        <f>"56222023081312091018148"</f>
        <v>56222023081312091018148</v>
      </c>
      <c r="C777" s="9" t="s">
        <v>6</v>
      </c>
      <c r="D777" s="9" t="str">
        <f>"钟育桃"</f>
        <v>钟育桃</v>
      </c>
      <c r="E777" s="10"/>
    </row>
    <row r="778" customHeight="1" spans="1:5">
      <c r="A778" s="8">
        <v>776</v>
      </c>
      <c r="B778" s="9" t="str">
        <f>"56222023081418245123086"</f>
        <v>56222023081418245123086</v>
      </c>
      <c r="C778" s="9" t="s">
        <v>6</v>
      </c>
      <c r="D778" s="9" t="str">
        <f>"羊晓芬"</f>
        <v>羊晓芬</v>
      </c>
      <c r="E778" s="10"/>
    </row>
    <row r="779" customHeight="1" spans="1:5">
      <c r="A779" s="8">
        <v>777</v>
      </c>
      <c r="B779" s="9" t="str">
        <f>"56222023081418304423101"</f>
        <v>56222023081418304423101</v>
      </c>
      <c r="C779" s="9" t="s">
        <v>6</v>
      </c>
      <c r="D779" s="9" t="str">
        <f>"龚盛娟"</f>
        <v>龚盛娟</v>
      </c>
      <c r="E779" s="10"/>
    </row>
    <row r="780" customHeight="1" spans="1:5">
      <c r="A780" s="8">
        <v>778</v>
      </c>
      <c r="B780" s="9" t="str">
        <f>"56222023081316062818552"</f>
        <v>56222023081316062818552</v>
      </c>
      <c r="C780" s="9" t="s">
        <v>6</v>
      </c>
      <c r="D780" s="9" t="str">
        <f>"符春娜"</f>
        <v>符春娜</v>
      </c>
      <c r="E780" s="10"/>
    </row>
    <row r="781" customHeight="1" spans="1:5">
      <c r="A781" s="8">
        <v>779</v>
      </c>
      <c r="B781" s="9" t="str">
        <f>"56222023081418234023084"</f>
        <v>56222023081418234023084</v>
      </c>
      <c r="C781" s="9" t="s">
        <v>6</v>
      </c>
      <c r="D781" s="9" t="str">
        <f>"邢小妹"</f>
        <v>邢小妹</v>
      </c>
      <c r="E781" s="10"/>
    </row>
    <row r="782" customHeight="1" spans="1:5">
      <c r="A782" s="8">
        <v>780</v>
      </c>
      <c r="B782" s="9" t="str">
        <f>"56222023081220331517402"</f>
        <v>56222023081220331517402</v>
      </c>
      <c r="C782" s="9" t="s">
        <v>6</v>
      </c>
      <c r="D782" s="9" t="str">
        <f>"符梅景"</f>
        <v>符梅景</v>
      </c>
      <c r="E782" s="10"/>
    </row>
    <row r="783" customHeight="1" spans="1:5">
      <c r="A783" s="8">
        <v>781</v>
      </c>
      <c r="B783" s="9" t="str">
        <f>"56222023081418574523166"</f>
        <v>56222023081418574523166</v>
      </c>
      <c r="C783" s="9" t="s">
        <v>6</v>
      </c>
      <c r="D783" s="9" t="str">
        <f>"符丽婷"</f>
        <v>符丽婷</v>
      </c>
      <c r="E783" s="10"/>
    </row>
    <row r="784" customHeight="1" spans="1:5">
      <c r="A784" s="8">
        <v>782</v>
      </c>
      <c r="B784" s="9" t="str">
        <f>"56222023081419091623195"</f>
        <v>56222023081419091623195</v>
      </c>
      <c r="C784" s="9" t="s">
        <v>6</v>
      </c>
      <c r="D784" s="9" t="str">
        <f>"刘楚楚"</f>
        <v>刘楚楚</v>
      </c>
      <c r="E784" s="10"/>
    </row>
    <row r="785" customHeight="1" spans="1:5">
      <c r="A785" s="8">
        <v>783</v>
      </c>
      <c r="B785" s="9" t="str">
        <f>"56222023081413445121777"</f>
        <v>56222023081413445121777</v>
      </c>
      <c r="C785" s="9" t="s">
        <v>6</v>
      </c>
      <c r="D785" s="9" t="str">
        <f>"辛丰玉"</f>
        <v>辛丰玉</v>
      </c>
      <c r="E785" s="10"/>
    </row>
    <row r="786" customHeight="1" spans="1:5">
      <c r="A786" s="8">
        <v>784</v>
      </c>
      <c r="B786" s="9" t="str">
        <f>"56222023081418514723149"</f>
        <v>56222023081418514723149</v>
      </c>
      <c r="C786" s="9" t="s">
        <v>6</v>
      </c>
      <c r="D786" s="9" t="str">
        <f>"蔡永巧"</f>
        <v>蔡永巧</v>
      </c>
      <c r="E786" s="10"/>
    </row>
    <row r="787" customHeight="1" spans="1:5">
      <c r="A787" s="8">
        <v>785</v>
      </c>
      <c r="B787" s="9" t="str">
        <f>"56222023081416560422838"</f>
        <v>56222023081416560422838</v>
      </c>
      <c r="C787" s="9" t="s">
        <v>6</v>
      </c>
      <c r="D787" s="9" t="str">
        <f>"符文梅"</f>
        <v>符文梅</v>
      </c>
      <c r="E787" s="10"/>
    </row>
    <row r="788" customHeight="1" spans="1:5">
      <c r="A788" s="8">
        <v>786</v>
      </c>
      <c r="B788" s="9" t="str">
        <f>"56222023081419132023204"</f>
        <v>56222023081419132023204</v>
      </c>
      <c r="C788" s="9" t="s">
        <v>6</v>
      </c>
      <c r="D788" s="9" t="str">
        <f>"赵阿惠"</f>
        <v>赵阿惠</v>
      </c>
      <c r="E788" s="10"/>
    </row>
    <row r="789" customHeight="1" spans="1:5">
      <c r="A789" s="8">
        <v>787</v>
      </c>
      <c r="B789" s="9" t="str">
        <f>"56222023081217175217124"</f>
        <v>56222023081217175217124</v>
      </c>
      <c r="C789" s="9" t="s">
        <v>6</v>
      </c>
      <c r="D789" s="9" t="str">
        <f>"刘上秀"</f>
        <v>刘上秀</v>
      </c>
      <c r="E789" s="10"/>
    </row>
    <row r="790" customHeight="1" spans="1:5">
      <c r="A790" s="8">
        <v>788</v>
      </c>
      <c r="B790" s="9" t="str">
        <f>"56222023081419192623220"</f>
        <v>56222023081419192623220</v>
      </c>
      <c r="C790" s="9" t="s">
        <v>6</v>
      </c>
      <c r="D790" s="9" t="str">
        <f>"羊裕霞"</f>
        <v>羊裕霞</v>
      </c>
      <c r="E790" s="10"/>
    </row>
    <row r="791" customHeight="1" spans="1:5">
      <c r="A791" s="8">
        <v>789</v>
      </c>
      <c r="B791" s="9" t="str">
        <f>"56222023081419051223185"</f>
        <v>56222023081419051223185</v>
      </c>
      <c r="C791" s="9" t="s">
        <v>6</v>
      </c>
      <c r="D791" s="9" t="str">
        <f>"陈带柳"</f>
        <v>陈带柳</v>
      </c>
      <c r="E791" s="10"/>
    </row>
    <row r="792" customHeight="1" spans="1:5">
      <c r="A792" s="8">
        <v>790</v>
      </c>
      <c r="B792" s="9" t="str">
        <f>"56222023081419024323174"</f>
        <v>56222023081419024323174</v>
      </c>
      <c r="C792" s="9" t="s">
        <v>6</v>
      </c>
      <c r="D792" s="9" t="str">
        <f>"陈小琴"</f>
        <v>陈小琴</v>
      </c>
      <c r="E792" s="10"/>
    </row>
    <row r="793" customHeight="1" spans="1:5">
      <c r="A793" s="8">
        <v>791</v>
      </c>
      <c r="B793" s="9" t="str">
        <f>"56222023081416504422809"</f>
        <v>56222023081416504422809</v>
      </c>
      <c r="C793" s="9" t="s">
        <v>6</v>
      </c>
      <c r="D793" s="9" t="str">
        <f>"黎悦"</f>
        <v>黎悦</v>
      </c>
      <c r="E793" s="10"/>
    </row>
    <row r="794" customHeight="1" spans="1:5">
      <c r="A794" s="8">
        <v>792</v>
      </c>
      <c r="B794" s="9" t="str">
        <f>"56222023081419295223246"</f>
        <v>56222023081419295223246</v>
      </c>
      <c r="C794" s="9" t="s">
        <v>6</v>
      </c>
      <c r="D794" s="9" t="str">
        <f>"王华"</f>
        <v>王华</v>
      </c>
      <c r="E794" s="10"/>
    </row>
    <row r="795" customHeight="1" spans="1:5">
      <c r="A795" s="8">
        <v>793</v>
      </c>
      <c r="B795" s="9" t="str">
        <f>"56222023081419261123232"</f>
        <v>56222023081419261123232</v>
      </c>
      <c r="C795" s="9" t="s">
        <v>6</v>
      </c>
      <c r="D795" s="9" t="str">
        <f>"陈婆翠"</f>
        <v>陈婆翠</v>
      </c>
      <c r="E795" s="10"/>
    </row>
    <row r="796" customHeight="1" spans="1:5">
      <c r="A796" s="8">
        <v>794</v>
      </c>
      <c r="B796" s="9" t="str">
        <f>"56222023081419054223186"</f>
        <v>56222023081419054223186</v>
      </c>
      <c r="C796" s="9" t="s">
        <v>6</v>
      </c>
      <c r="D796" s="9" t="str">
        <f>"符庆英"</f>
        <v>符庆英</v>
      </c>
      <c r="E796" s="10"/>
    </row>
    <row r="797" customHeight="1" spans="1:5">
      <c r="A797" s="8">
        <v>795</v>
      </c>
      <c r="B797" s="9" t="str">
        <f>"56222023081419031523178"</f>
        <v>56222023081419031523178</v>
      </c>
      <c r="C797" s="9" t="s">
        <v>6</v>
      </c>
      <c r="D797" s="9" t="str">
        <f>"梁芳芳"</f>
        <v>梁芳芳</v>
      </c>
      <c r="E797" s="10"/>
    </row>
    <row r="798" customHeight="1" spans="1:5">
      <c r="A798" s="8">
        <v>796</v>
      </c>
      <c r="B798" s="9" t="str">
        <f>"56222023081419372723260"</f>
        <v>56222023081419372723260</v>
      </c>
      <c r="C798" s="9" t="s">
        <v>6</v>
      </c>
      <c r="D798" s="9" t="str">
        <f>"苏兰香"</f>
        <v>苏兰香</v>
      </c>
      <c r="E798" s="10"/>
    </row>
    <row r="799" customHeight="1" spans="1:5">
      <c r="A799" s="8">
        <v>797</v>
      </c>
      <c r="B799" s="9" t="str">
        <f>"56222023081418182923073"</f>
        <v>56222023081418182923073</v>
      </c>
      <c r="C799" s="9" t="s">
        <v>6</v>
      </c>
      <c r="D799" s="9" t="str">
        <f>"王丽华"</f>
        <v>王丽华</v>
      </c>
      <c r="E799" s="10"/>
    </row>
    <row r="800" customHeight="1" spans="1:5">
      <c r="A800" s="8">
        <v>798</v>
      </c>
      <c r="B800" s="9" t="str">
        <f>"56222023081419401323271"</f>
        <v>56222023081419401323271</v>
      </c>
      <c r="C800" s="9" t="s">
        <v>6</v>
      </c>
      <c r="D800" s="9" t="str">
        <f>"张煜华"</f>
        <v>张煜华</v>
      </c>
      <c r="E800" s="10"/>
    </row>
    <row r="801" customHeight="1" spans="1:5">
      <c r="A801" s="8">
        <v>799</v>
      </c>
      <c r="B801" s="9" t="str">
        <f>"56222023081419215423223"</f>
        <v>56222023081419215423223</v>
      </c>
      <c r="C801" s="9" t="s">
        <v>6</v>
      </c>
      <c r="D801" s="9" t="str">
        <f>"郑彩珍"</f>
        <v>郑彩珍</v>
      </c>
      <c r="E801" s="10"/>
    </row>
    <row r="802" customHeight="1" spans="1:5">
      <c r="A802" s="8">
        <v>800</v>
      </c>
      <c r="B802" s="9" t="str">
        <f>"56222023081418070723051"</f>
        <v>56222023081418070723051</v>
      </c>
      <c r="C802" s="9" t="s">
        <v>6</v>
      </c>
      <c r="D802" s="9" t="str">
        <f>"陈梅娟"</f>
        <v>陈梅娟</v>
      </c>
      <c r="E802" s="10"/>
    </row>
    <row r="803" customHeight="1" spans="1:5">
      <c r="A803" s="8">
        <v>801</v>
      </c>
      <c r="B803" s="9" t="str">
        <f>"56222023081418320623108"</f>
        <v>56222023081418320623108</v>
      </c>
      <c r="C803" s="9" t="s">
        <v>6</v>
      </c>
      <c r="D803" s="9" t="str">
        <f>"何丽女"</f>
        <v>何丽女</v>
      </c>
      <c r="E803" s="10"/>
    </row>
    <row r="804" customHeight="1" spans="1:5">
      <c r="A804" s="8">
        <v>802</v>
      </c>
      <c r="B804" s="9" t="str">
        <f>"56222023081415574022540"</f>
        <v>56222023081415574022540</v>
      </c>
      <c r="C804" s="9" t="s">
        <v>6</v>
      </c>
      <c r="D804" s="9" t="str">
        <f>"吴亚珊"</f>
        <v>吴亚珊</v>
      </c>
      <c r="E804" s="10"/>
    </row>
    <row r="805" customHeight="1" spans="1:5">
      <c r="A805" s="8">
        <v>803</v>
      </c>
      <c r="B805" s="9" t="str">
        <f>"56222023081210283316363"</f>
        <v>56222023081210283316363</v>
      </c>
      <c r="C805" s="9" t="s">
        <v>6</v>
      </c>
      <c r="D805" s="9" t="str">
        <f>"林月珍"</f>
        <v>林月珍</v>
      </c>
      <c r="E805" s="10"/>
    </row>
    <row r="806" customHeight="1" spans="1:5">
      <c r="A806" s="8">
        <v>804</v>
      </c>
      <c r="B806" s="9" t="str">
        <f>"56222023081301005517726"</f>
        <v>56222023081301005517726</v>
      </c>
      <c r="C806" s="9" t="s">
        <v>6</v>
      </c>
      <c r="D806" s="9" t="str">
        <f>"王菊"</f>
        <v>王菊</v>
      </c>
      <c r="E806" s="10"/>
    </row>
    <row r="807" customHeight="1" spans="1:5">
      <c r="A807" s="8">
        <v>805</v>
      </c>
      <c r="B807" s="9" t="str">
        <f>"56222023081419304923249"</f>
        <v>56222023081419304923249</v>
      </c>
      <c r="C807" s="9" t="s">
        <v>6</v>
      </c>
      <c r="D807" s="9" t="str">
        <f>"杜小丁"</f>
        <v>杜小丁</v>
      </c>
      <c r="E807" s="10"/>
    </row>
    <row r="808" customHeight="1" spans="1:5">
      <c r="A808" s="8">
        <v>806</v>
      </c>
      <c r="B808" s="9" t="str">
        <f>"56222023081412501621556"</f>
        <v>56222023081412501621556</v>
      </c>
      <c r="C808" s="9" t="s">
        <v>6</v>
      </c>
      <c r="D808" s="9" t="str">
        <f>"符燕蓉"</f>
        <v>符燕蓉</v>
      </c>
      <c r="E808" s="10"/>
    </row>
    <row r="809" customHeight="1" spans="1:5">
      <c r="A809" s="8">
        <v>807</v>
      </c>
      <c r="B809" s="9" t="str">
        <f>"56222023081419183723218"</f>
        <v>56222023081419183723218</v>
      </c>
      <c r="C809" s="9" t="s">
        <v>6</v>
      </c>
      <c r="D809" s="9" t="str">
        <f>"陈冬梅"</f>
        <v>陈冬梅</v>
      </c>
      <c r="E809" s="10"/>
    </row>
    <row r="810" customHeight="1" spans="1:5">
      <c r="A810" s="8">
        <v>808</v>
      </c>
      <c r="B810" s="9" t="str">
        <f>"56222023081420102123352"</f>
        <v>56222023081420102123352</v>
      </c>
      <c r="C810" s="9" t="s">
        <v>6</v>
      </c>
      <c r="D810" s="9" t="str">
        <f>"陈金成"</f>
        <v>陈金成</v>
      </c>
      <c r="E810" s="10"/>
    </row>
    <row r="811" customHeight="1" spans="1:5">
      <c r="A811" s="8">
        <v>809</v>
      </c>
      <c r="B811" s="9" t="str">
        <f>"56222023081420034923336"</f>
        <v>56222023081420034923336</v>
      </c>
      <c r="C811" s="9" t="s">
        <v>6</v>
      </c>
      <c r="D811" s="9" t="str">
        <f>"杨彩蝶"</f>
        <v>杨彩蝶</v>
      </c>
      <c r="E811" s="10"/>
    </row>
    <row r="812" customHeight="1" spans="1:5">
      <c r="A812" s="8">
        <v>810</v>
      </c>
      <c r="B812" s="9" t="str">
        <f>"56222023081420004123328"</f>
        <v>56222023081420004123328</v>
      </c>
      <c r="C812" s="9" t="s">
        <v>6</v>
      </c>
      <c r="D812" s="9" t="str">
        <f>"王欣欣"</f>
        <v>王欣欣</v>
      </c>
      <c r="E812" s="10"/>
    </row>
    <row r="813" customHeight="1" spans="1:5">
      <c r="A813" s="8">
        <v>811</v>
      </c>
      <c r="B813" s="9" t="str">
        <f>"56222023081418094223055"</f>
        <v>56222023081418094223055</v>
      </c>
      <c r="C813" s="9" t="s">
        <v>6</v>
      </c>
      <c r="D813" s="9" t="str">
        <f>"吴小波"</f>
        <v>吴小波</v>
      </c>
      <c r="E813" s="10"/>
    </row>
    <row r="814" customHeight="1" spans="1:5">
      <c r="A814" s="8">
        <v>812</v>
      </c>
      <c r="B814" s="9" t="str">
        <f>"56222023081419591823326"</f>
        <v>56222023081419591823326</v>
      </c>
      <c r="C814" s="9" t="s">
        <v>6</v>
      </c>
      <c r="D814" s="9" t="str">
        <f>"陈乾荣"</f>
        <v>陈乾荣</v>
      </c>
      <c r="E814" s="10"/>
    </row>
    <row r="815" customHeight="1" spans="1:5">
      <c r="A815" s="8">
        <v>813</v>
      </c>
      <c r="B815" s="9" t="str">
        <f>"56222023081419292823244"</f>
        <v>56222023081419292823244</v>
      </c>
      <c r="C815" s="9" t="s">
        <v>6</v>
      </c>
      <c r="D815" s="9" t="str">
        <f>"何小玉"</f>
        <v>何小玉</v>
      </c>
      <c r="E815" s="10"/>
    </row>
    <row r="816" customHeight="1" spans="1:5">
      <c r="A816" s="8">
        <v>814</v>
      </c>
      <c r="B816" s="9" t="str">
        <f>"56222023081222502617616"</f>
        <v>56222023081222502617616</v>
      </c>
      <c r="C816" s="9" t="s">
        <v>6</v>
      </c>
      <c r="D816" s="9" t="str">
        <f>"刘海博"</f>
        <v>刘海博</v>
      </c>
      <c r="E816" s="10"/>
    </row>
    <row r="817" customHeight="1" spans="1:5">
      <c r="A817" s="8">
        <v>815</v>
      </c>
      <c r="B817" s="9" t="str">
        <f>"56222023081420114023357"</f>
        <v>56222023081420114023357</v>
      </c>
      <c r="C817" s="9" t="s">
        <v>6</v>
      </c>
      <c r="D817" s="9" t="str">
        <f>"吴丽美"</f>
        <v>吴丽美</v>
      </c>
      <c r="E817" s="10"/>
    </row>
    <row r="818" customHeight="1" spans="1:5">
      <c r="A818" s="8">
        <v>816</v>
      </c>
      <c r="B818" s="9" t="str">
        <f>"56222023081418370123122"</f>
        <v>56222023081418370123122</v>
      </c>
      <c r="C818" s="9" t="s">
        <v>6</v>
      </c>
      <c r="D818" s="9" t="str">
        <f>"何海霞"</f>
        <v>何海霞</v>
      </c>
      <c r="E818" s="10"/>
    </row>
    <row r="819" customHeight="1" spans="1:5">
      <c r="A819" s="8">
        <v>817</v>
      </c>
      <c r="B819" s="9" t="str">
        <f>"56222023081420071023346"</f>
        <v>56222023081420071023346</v>
      </c>
      <c r="C819" s="9" t="s">
        <v>6</v>
      </c>
      <c r="D819" s="9" t="str">
        <f>"李乾蕊"</f>
        <v>李乾蕊</v>
      </c>
      <c r="E819" s="10"/>
    </row>
    <row r="820" customHeight="1" spans="1:5">
      <c r="A820" s="8">
        <v>818</v>
      </c>
      <c r="B820" s="9" t="str">
        <f>"56222023081420073623347"</f>
        <v>56222023081420073623347</v>
      </c>
      <c r="C820" s="9" t="s">
        <v>6</v>
      </c>
      <c r="D820" s="9" t="str">
        <f>"韩金亮"</f>
        <v>韩金亮</v>
      </c>
      <c r="E820" s="10"/>
    </row>
    <row r="821" customHeight="1" spans="1:5">
      <c r="A821" s="8">
        <v>819</v>
      </c>
      <c r="B821" s="9" t="str">
        <f>"56222023081420240223389"</f>
        <v>56222023081420240223389</v>
      </c>
      <c r="C821" s="9" t="s">
        <v>6</v>
      </c>
      <c r="D821" s="9" t="str">
        <f>"韩思婷"</f>
        <v>韩思婷</v>
      </c>
      <c r="E821" s="10"/>
    </row>
    <row r="822" customHeight="1" spans="1:5">
      <c r="A822" s="8">
        <v>820</v>
      </c>
      <c r="B822" s="9" t="str">
        <f>"56222023081419543523312"</f>
        <v>56222023081419543523312</v>
      </c>
      <c r="C822" s="9" t="s">
        <v>6</v>
      </c>
      <c r="D822" s="9" t="str">
        <f>"吴萍萍"</f>
        <v>吴萍萍</v>
      </c>
      <c r="E822" s="10"/>
    </row>
    <row r="823" customHeight="1" spans="1:5">
      <c r="A823" s="8">
        <v>821</v>
      </c>
      <c r="B823" s="9" t="str">
        <f>"56222023081420311623407"</f>
        <v>56222023081420311623407</v>
      </c>
      <c r="C823" s="9" t="s">
        <v>6</v>
      </c>
      <c r="D823" s="9" t="str">
        <f>"王永香"</f>
        <v>王永香</v>
      </c>
      <c r="E823" s="10"/>
    </row>
    <row r="824" customHeight="1" spans="1:5">
      <c r="A824" s="8">
        <v>822</v>
      </c>
      <c r="B824" s="9" t="str">
        <f>"56222023081322141619231"</f>
        <v>56222023081322141619231</v>
      </c>
      <c r="C824" s="9" t="s">
        <v>6</v>
      </c>
      <c r="D824" s="9" t="str">
        <f>"邱春桃"</f>
        <v>邱春桃</v>
      </c>
      <c r="E824" s="10"/>
    </row>
    <row r="825" customHeight="1" spans="1:5">
      <c r="A825" s="8">
        <v>823</v>
      </c>
      <c r="B825" s="9" t="str">
        <f>"56222023081322173619243"</f>
        <v>56222023081322173619243</v>
      </c>
      <c r="C825" s="9" t="s">
        <v>6</v>
      </c>
      <c r="D825" s="9" t="str">
        <f>"郭秀莲"</f>
        <v>郭秀莲</v>
      </c>
      <c r="E825" s="10"/>
    </row>
    <row r="826" customHeight="1" spans="1:5">
      <c r="A826" s="8">
        <v>824</v>
      </c>
      <c r="B826" s="9" t="str">
        <f>"56222023081223130617659"</f>
        <v>56222023081223130617659</v>
      </c>
      <c r="C826" s="9" t="s">
        <v>6</v>
      </c>
      <c r="D826" s="9" t="str">
        <f>"陈孟乾"</f>
        <v>陈孟乾</v>
      </c>
      <c r="E826" s="10"/>
    </row>
    <row r="827" customHeight="1" spans="1:5">
      <c r="A827" s="8">
        <v>825</v>
      </c>
      <c r="B827" s="9" t="str">
        <f>"56222023081420044923340"</f>
        <v>56222023081420044923340</v>
      </c>
      <c r="C827" s="9" t="s">
        <v>6</v>
      </c>
      <c r="D827" s="9" t="str">
        <f>"钟靖"</f>
        <v>钟靖</v>
      </c>
      <c r="E827" s="10"/>
    </row>
    <row r="828" customHeight="1" spans="1:5">
      <c r="A828" s="8">
        <v>826</v>
      </c>
      <c r="B828" s="9" t="str">
        <f>"56222023081316451018634"</f>
        <v>56222023081316451018634</v>
      </c>
      <c r="C828" s="9" t="s">
        <v>6</v>
      </c>
      <c r="D828" s="9" t="str">
        <f>"黎金花"</f>
        <v>黎金花</v>
      </c>
      <c r="E828" s="10"/>
    </row>
    <row r="829" customHeight="1" spans="1:5">
      <c r="A829" s="8">
        <v>827</v>
      </c>
      <c r="B829" s="9" t="str">
        <f>"56222023081420135623364"</f>
        <v>56222023081420135623364</v>
      </c>
      <c r="C829" s="9" t="s">
        <v>6</v>
      </c>
      <c r="D829" s="9" t="str">
        <f>"文畅华"</f>
        <v>文畅华</v>
      </c>
      <c r="E829" s="10"/>
    </row>
    <row r="830" customHeight="1" spans="1:5">
      <c r="A830" s="8">
        <v>828</v>
      </c>
      <c r="B830" s="9" t="str">
        <f>"56222023081420262623392"</f>
        <v>56222023081420262623392</v>
      </c>
      <c r="C830" s="9" t="s">
        <v>6</v>
      </c>
      <c r="D830" s="9" t="str">
        <f>"邓美菊"</f>
        <v>邓美菊</v>
      </c>
      <c r="E830" s="10"/>
    </row>
    <row r="831" customHeight="1" spans="1:5">
      <c r="A831" s="8">
        <v>829</v>
      </c>
      <c r="B831" s="9" t="str">
        <f>"56222023081420041423338"</f>
        <v>56222023081420041423338</v>
      </c>
      <c r="C831" s="9" t="s">
        <v>6</v>
      </c>
      <c r="D831" s="9" t="str">
        <f>"刘妹妹"</f>
        <v>刘妹妹</v>
      </c>
      <c r="E831" s="10"/>
    </row>
    <row r="832" customHeight="1" spans="1:5">
      <c r="A832" s="8">
        <v>830</v>
      </c>
      <c r="B832" s="9" t="str">
        <f>"56222023081417350422975"</f>
        <v>56222023081417350422975</v>
      </c>
      <c r="C832" s="9" t="s">
        <v>6</v>
      </c>
      <c r="D832" s="9" t="str">
        <f>"王春蕊"</f>
        <v>王春蕊</v>
      </c>
      <c r="E832" s="10"/>
    </row>
    <row r="833" customHeight="1" spans="1:5">
      <c r="A833" s="8">
        <v>831</v>
      </c>
      <c r="B833" s="9" t="str">
        <f>"56222023081420375023433"</f>
        <v>56222023081420375023433</v>
      </c>
      <c r="C833" s="9" t="s">
        <v>6</v>
      </c>
      <c r="D833" s="9" t="str">
        <f>"魏丽香"</f>
        <v>魏丽香</v>
      </c>
      <c r="E833" s="10"/>
    </row>
    <row r="834" customHeight="1" spans="1:5">
      <c r="A834" s="8">
        <v>832</v>
      </c>
      <c r="B834" s="9" t="str">
        <f>"56222023081420371523431"</f>
        <v>56222023081420371523431</v>
      </c>
      <c r="C834" s="9" t="s">
        <v>6</v>
      </c>
      <c r="D834" s="9" t="str">
        <f>"林成凤"</f>
        <v>林成凤</v>
      </c>
      <c r="E834" s="10"/>
    </row>
    <row r="835" customHeight="1" spans="1:5">
      <c r="A835" s="8">
        <v>833</v>
      </c>
      <c r="B835" s="9" t="str">
        <f>"56222023081320033018960"</f>
        <v>56222023081320033018960</v>
      </c>
      <c r="C835" s="9" t="s">
        <v>6</v>
      </c>
      <c r="D835" s="9" t="str">
        <f>"陈婷"</f>
        <v>陈婷</v>
      </c>
      <c r="E835" s="10"/>
    </row>
    <row r="836" customHeight="1" spans="1:5">
      <c r="A836" s="8">
        <v>834</v>
      </c>
      <c r="B836" s="9" t="str">
        <f>"56222023081420412823444"</f>
        <v>56222023081420412823444</v>
      </c>
      <c r="C836" s="9" t="s">
        <v>6</v>
      </c>
      <c r="D836" s="9" t="str">
        <f>"刘秋月"</f>
        <v>刘秋月</v>
      </c>
      <c r="E836" s="10"/>
    </row>
    <row r="837" customHeight="1" spans="1:5">
      <c r="A837" s="8">
        <v>835</v>
      </c>
      <c r="B837" s="9" t="str">
        <f>"56222023081419591323324"</f>
        <v>56222023081419591323324</v>
      </c>
      <c r="C837" s="9" t="s">
        <v>6</v>
      </c>
      <c r="D837" s="9" t="str">
        <f>"陈笔娟"</f>
        <v>陈笔娟</v>
      </c>
      <c r="E837" s="10"/>
    </row>
    <row r="838" customHeight="1" spans="1:5">
      <c r="A838" s="8">
        <v>836</v>
      </c>
      <c r="B838" s="9" t="str">
        <f>"56222023081420371723432"</f>
        <v>56222023081420371723432</v>
      </c>
      <c r="C838" s="9" t="s">
        <v>6</v>
      </c>
      <c r="D838" s="9" t="str">
        <f>"周菊秋"</f>
        <v>周菊秋</v>
      </c>
      <c r="E838" s="10"/>
    </row>
    <row r="839" customHeight="1" spans="1:5">
      <c r="A839" s="8">
        <v>837</v>
      </c>
      <c r="B839" s="9" t="str">
        <f>"56222023081415502922486"</f>
        <v>56222023081415502922486</v>
      </c>
      <c r="C839" s="9" t="s">
        <v>6</v>
      </c>
      <c r="D839" s="9" t="str">
        <f>"吴多雄"</f>
        <v>吴多雄</v>
      </c>
      <c r="E839" s="10"/>
    </row>
    <row r="840" customHeight="1" spans="1:5">
      <c r="A840" s="8">
        <v>838</v>
      </c>
      <c r="B840" s="9" t="str">
        <f>"56222023081419384723265"</f>
        <v>56222023081419384723265</v>
      </c>
      <c r="C840" s="9" t="s">
        <v>6</v>
      </c>
      <c r="D840" s="9" t="str">
        <f>"孙水霞"</f>
        <v>孙水霞</v>
      </c>
      <c r="E840" s="10"/>
    </row>
    <row r="841" customHeight="1" spans="1:5">
      <c r="A841" s="8">
        <v>839</v>
      </c>
      <c r="B841" s="9" t="str">
        <f>"56222023081420021823333"</f>
        <v>56222023081420021823333</v>
      </c>
      <c r="C841" s="9" t="s">
        <v>6</v>
      </c>
      <c r="D841" s="9" t="str">
        <f>"蒋丽鑫"</f>
        <v>蒋丽鑫</v>
      </c>
      <c r="E841" s="10"/>
    </row>
    <row r="842" customHeight="1" spans="1:5">
      <c r="A842" s="8">
        <v>840</v>
      </c>
      <c r="B842" s="9" t="str">
        <f>"56222023081420531323478"</f>
        <v>56222023081420531323478</v>
      </c>
      <c r="C842" s="9" t="s">
        <v>6</v>
      </c>
      <c r="D842" s="9" t="str">
        <f>"许秀丽"</f>
        <v>许秀丽</v>
      </c>
      <c r="E842" s="10"/>
    </row>
    <row r="843" customHeight="1" spans="1:5">
      <c r="A843" s="8">
        <v>841</v>
      </c>
      <c r="B843" s="9" t="str">
        <f>"56222023081419445323285"</f>
        <v>56222023081419445323285</v>
      </c>
      <c r="C843" s="9" t="s">
        <v>6</v>
      </c>
      <c r="D843" s="9" t="str">
        <f>"叶夏茹"</f>
        <v>叶夏茹</v>
      </c>
      <c r="E843" s="10"/>
    </row>
    <row r="844" customHeight="1" spans="1:5">
      <c r="A844" s="8">
        <v>842</v>
      </c>
      <c r="B844" s="9" t="str">
        <f>"56222023081420430723447"</f>
        <v>56222023081420430723447</v>
      </c>
      <c r="C844" s="9" t="s">
        <v>6</v>
      </c>
      <c r="D844" s="9" t="str">
        <f>"郭品丽"</f>
        <v>郭品丽</v>
      </c>
      <c r="E844" s="10"/>
    </row>
    <row r="845" customHeight="1" spans="1:5">
      <c r="A845" s="8">
        <v>843</v>
      </c>
      <c r="B845" s="9" t="str">
        <f>"56222023081420503423468"</f>
        <v>56222023081420503423468</v>
      </c>
      <c r="C845" s="9" t="s">
        <v>6</v>
      </c>
      <c r="D845" s="9" t="str">
        <f>"李玉娜"</f>
        <v>李玉娜</v>
      </c>
      <c r="E845" s="10"/>
    </row>
    <row r="846" customHeight="1" spans="1:5">
      <c r="A846" s="8">
        <v>844</v>
      </c>
      <c r="B846" s="9" t="str">
        <f>"56222023081320510519045"</f>
        <v>56222023081320510519045</v>
      </c>
      <c r="C846" s="9" t="s">
        <v>6</v>
      </c>
      <c r="D846" s="9" t="str">
        <f>"李定兰"</f>
        <v>李定兰</v>
      </c>
      <c r="E846" s="10"/>
    </row>
    <row r="847" customHeight="1" spans="1:5">
      <c r="A847" s="8">
        <v>845</v>
      </c>
      <c r="B847" s="9" t="str">
        <f>"56222023081420563423488"</f>
        <v>56222023081420563423488</v>
      </c>
      <c r="C847" s="9" t="s">
        <v>6</v>
      </c>
      <c r="D847" s="9" t="str">
        <f>"罗日渊"</f>
        <v>罗日渊</v>
      </c>
      <c r="E847" s="10"/>
    </row>
    <row r="848" customHeight="1" spans="1:5">
      <c r="A848" s="8">
        <v>846</v>
      </c>
      <c r="B848" s="9" t="str">
        <f>"56222023081420521023473"</f>
        <v>56222023081420521023473</v>
      </c>
      <c r="C848" s="9" t="s">
        <v>6</v>
      </c>
      <c r="D848" s="9" t="str">
        <f>"童池圆"</f>
        <v>童池圆</v>
      </c>
      <c r="E848" s="10"/>
    </row>
    <row r="849" customHeight="1" spans="1:5">
      <c r="A849" s="8">
        <v>847</v>
      </c>
      <c r="B849" s="9" t="str">
        <f>"56222023081321011019066"</f>
        <v>56222023081321011019066</v>
      </c>
      <c r="C849" s="9" t="s">
        <v>6</v>
      </c>
      <c r="D849" s="9" t="str">
        <f>"黎佳佳"</f>
        <v>黎佳佳</v>
      </c>
      <c r="E849" s="10"/>
    </row>
    <row r="850" customHeight="1" spans="1:5">
      <c r="A850" s="8">
        <v>848</v>
      </c>
      <c r="B850" s="9" t="str">
        <f>"56222023081419475923294"</f>
        <v>56222023081419475923294</v>
      </c>
      <c r="C850" s="9" t="s">
        <v>6</v>
      </c>
      <c r="D850" s="9" t="str">
        <f>"陈木姣"</f>
        <v>陈木姣</v>
      </c>
      <c r="E850" s="10"/>
    </row>
    <row r="851" customHeight="1" spans="1:5">
      <c r="A851" s="8">
        <v>849</v>
      </c>
      <c r="B851" s="9" t="str">
        <f>"56222023081319144118888"</f>
        <v>56222023081319144118888</v>
      </c>
      <c r="C851" s="9" t="s">
        <v>6</v>
      </c>
      <c r="D851" s="9" t="str">
        <f>"符步科"</f>
        <v>符步科</v>
      </c>
      <c r="E851" s="10"/>
    </row>
    <row r="852" customHeight="1" spans="1:5">
      <c r="A852" s="8">
        <v>850</v>
      </c>
      <c r="B852" s="9" t="str">
        <f>"56222023081420465023456"</f>
        <v>56222023081420465023456</v>
      </c>
      <c r="C852" s="9" t="s">
        <v>6</v>
      </c>
      <c r="D852" s="9" t="str">
        <f>"羊艳梅"</f>
        <v>羊艳梅</v>
      </c>
      <c r="E852" s="10"/>
    </row>
    <row r="853" customHeight="1" spans="1:5">
      <c r="A853" s="8">
        <v>851</v>
      </c>
      <c r="B853" s="9" t="str">
        <f>"56222023081417491423014"</f>
        <v>56222023081417491423014</v>
      </c>
      <c r="C853" s="9" t="s">
        <v>6</v>
      </c>
      <c r="D853" s="9" t="str">
        <f>"朱杏花"</f>
        <v>朱杏花</v>
      </c>
      <c r="E853" s="10"/>
    </row>
    <row r="854" customHeight="1" spans="1:5">
      <c r="A854" s="8">
        <v>852</v>
      </c>
      <c r="B854" s="9" t="str">
        <f>"56222023081421055723516"</f>
        <v>56222023081421055723516</v>
      </c>
      <c r="C854" s="9" t="s">
        <v>6</v>
      </c>
      <c r="D854" s="9" t="str">
        <f>"刘慧"</f>
        <v>刘慧</v>
      </c>
      <c r="E854" s="10"/>
    </row>
    <row r="855" customHeight="1" spans="1:5">
      <c r="A855" s="8">
        <v>853</v>
      </c>
      <c r="B855" s="9" t="str">
        <f>"56222023081421201023559"</f>
        <v>56222023081421201023559</v>
      </c>
      <c r="C855" s="9" t="s">
        <v>6</v>
      </c>
      <c r="D855" s="9" t="str">
        <f>"谢喜玲"</f>
        <v>谢喜玲</v>
      </c>
      <c r="E855" s="10"/>
    </row>
    <row r="856" customHeight="1" spans="1:5">
      <c r="A856" s="8">
        <v>854</v>
      </c>
      <c r="B856" s="9" t="str">
        <f>"56222023081421164023547"</f>
        <v>56222023081421164023547</v>
      </c>
      <c r="C856" s="9" t="s">
        <v>6</v>
      </c>
      <c r="D856" s="9" t="str">
        <f>"谭远波"</f>
        <v>谭远波</v>
      </c>
      <c r="E856" s="10"/>
    </row>
    <row r="857" customHeight="1" spans="1:5">
      <c r="A857" s="8">
        <v>855</v>
      </c>
      <c r="B857" s="9" t="str">
        <f>"56222023081421022323507"</f>
        <v>56222023081421022323507</v>
      </c>
      <c r="C857" s="9" t="s">
        <v>6</v>
      </c>
      <c r="D857" s="9" t="str">
        <f>"羊乾姣"</f>
        <v>羊乾姣</v>
      </c>
      <c r="E857" s="10"/>
    </row>
    <row r="858" customHeight="1" spans="1:5">
      <c r="A858" s="8">
        <v>856</v>
      </c>
      <c r="B858" s="9" t="str">
        <f>"56222023081400000119436"</f>
        <v>56222023081400000119436</v>
      </c>
      <c r="C858" s="9" t="s">
        <v>6</v>
      </c>
      <c r="D858" s="9" t="str">
        <f>"何益焱"</f>
        <v>何益焱</v>
      </c>
      <c r="E858" s="10"/>
    </row>
    <row r="859" customHeight="1" spans="1:5">
      <c r="A859" s="8">
        <v>857</v>
      </c>
      <c r="B859" s="9" t="str">
        <f>"56222023081420175223372"</f>
        <v>56222023081420175223372</v>
      </c>
      <c r="C859" s="9" t="s">
        <v>6</v>
      </c>
      <c r="D859" s="9" t="str">
        <f>"李美菊"</f>
        <v>李美菊</v>
      </c>
      <c r="E859" s="10"/>
    </row>
    <row r="860" customHeight="1" spans="1:5">
      <c r="A860" s="8">
        <v>858</v>
      </c>
      <c r="B860" s="9" t="str">
        <f>"56222023081417412622993"</f>
        <v>56222023081417412622993</v>
      </c>
      <c r="C860" s="9" t="s">
        <v>6</v>
      </c>
      <c r="D860" s="9" t="str">
        <f>"郑宇娥"</f>
        <v>郑宇娥</v>
      </c>
      <c r="E860" s="10"/>
    </row>
    <row r="861" customHeight="1" spans="1:5">
      <c r="A861" s="8">
        <v>859</v>
      </c>
      <c r="B861" s="9" t="str">
        <f>"56222023081421360323606"</f>
        <v>56222023081421360323606</v>
      </c>
      <c r="C861" s="9" t="s">
        <v>6</v>
      </c>
      <c r="D861" s="9" t="str">
        <f>"王露遥"</f>
        <v>王露遥</v>
      </c>
      <c r="E861" s="10"/>
    </row>
    <row r="862" customHeight="1" spans="1:5">
      <c r="A862" s="8">
        <v>860</v>
      </c>
      <c r="B862" s="9" t="str">
        <f>"56222023081421295023591"</f>
        <v>56222023081421295023591</v>
      </c>
      <c r="C862" s="9" t="s">
        <v>6</v>
      </c>
      <c r="D862" s="9" t="str">
        <f>"林万妮"</f>
        <v>林万妮</v>
      </c>
      <c r="E862" s="10"/>
    </row>
    <row r="863" customHeight="1" spans="1:5">
      <c r="A863" s="8">
        <v>861</v>
      </c>
      <c r="B863" s="9" t="str">
        <f>"56222023081421223623567"</f>
        <v>56222023081421223623567</v>
      </c>
      <c r="C863" s="9" t="s">
        <v>6</v>
      </c>
      <c r="D863" s="9" t="str">
        <f>"陈娟"</f>
        <v>陈娟</v>
      </c>
      <c r="E863" s="10"/>
    </row>
    <row r="864" customHeight="1" spans="1:5">
      <c r="A864" s="8">
        <v>862</v>
      </c>
      <c r="B864" s="9" t="str">
        <f>"56222023081421240723572"</f>
        <v>56222023081421240723572</v>
      </c>
      <c r="C864" s="9" t="s">
        <v>6</v>
      </c>
      <c r="D864" s="9" t="str">
        <f>"李有菊"</f>
        <v>李有菊</v>
      </c>
      <c r="E864" s="10"/>
    </row>
    <row r="865" customHeight="1" spans="1:5">
      <c r="A865" s="8">
        <v>863</v>
      </c>
      <c r="B865" s="9" t="str">
        <f>"56222023081420454523454"</f>
        <v>56222023081420454523454</v>
      </c>
      <c r="C865" s="9" t="s">
        <v>6</v>
      </c>
      <c r="D865" s="9" t="str">
        <f>"梁秀香"</f>
        <v>梁秀香</v>
      </c>
      <c r="E865" s="10"/>
    </row>
    <row r="866" customHeight="1" spans="1:5">
      <c r="A866" s="8">
        <v>864</v>
      </c>
      <c r="B866" s="9" t="str">
        <f>"56222023081421260323575"</f>
        <v>56222023081421260323575</v>
      </c>
      <c r="C866" s="9" t="s">
        <v>6</v>
      </c>
      <c r="D866" s="9" t="str">
        <f>"麦红艳"</f>
        <v>麦红艳</v>
      </c>
      <c r="E866" s="10"/>
    </row>
    <row r="867" customHeight="1" spans="1:5">
      <c r="A867" s="8">
        <v>865</v>
      </c>
      <c r="B867" s="9" t="str">
        <f>"56222023081420591623497"</f>
        <v>56222023081420591623497</v>
      </c>
      <c r="C867" s="9" t="s">
        <v>6</v>
      </c>
      <c r="D867" s="9" t="str">
        <f>"万多映"</f>
        <v>万多映</v>
      </c>
      <c r="E867" s="10"/>
    </row>
    <row r="868" customHeight="1" spans="1:5">
      <c r="A868" s="8">
        <v>866</v>
      </c>
      <c r="B868" s="9" t="str">
        <f>"56222023081421230823569"</f>
        <v>56222023081421230823569</v>
      </c>
      <c r="C868" s="9" t="s">
        <v>6</v>
      </c>
      <c r="D868" s="9" t="str">
        <f>"卜会玲"</f>
        <v>卜会玲</v>
      </c>
      <c r="E868" s="10"/>
    </row>
    <row r="869" customHeight="1" spans="1:5">
      <c r="A869" s="8">
        <v>867</v>
      </c>
      <c r="B869" s="9" t="str">
        <f>"56222023081421194723558"</f>
        <v>56222023081421194723558</v>
      </c>
      <c r="C869" s="9" t="s">
        <v>6</v>
      </c>
      <c r="D869" s="9" t="str">
        <f>"田玉君"</f>
        <v>田玉君</v>
      </c>
      <c r="E869" s="10"/>
    </row>
    <row r="870" customHeight="1" spans="1:5">
      <c r="A870" s="8">
        <v>868</v>
      </c>
      <c r="B870" s="9" t="str">
        <f>"56222023081421383523614"</f>
        <v>56222023081421383523614</v>
      </c>
      <c r="C870" s="9" t="s">
        <v>6</v>
      </c>
      <c r="D870" s="9" t="str">
        <f>"羊玉妍"</f>
        <v>羊玉妍</v>
      </c>
      <c r="E870" s="10"/>
    </row>
    <row r="871" customHeight="1" spans="1:5">
      <c r="A871" s="8">
        <v>869</v>
      </c>
      <c r="B871" s="9" t="str">
        <f>"56222023081421350523601"</f>
        <v>56222023081421350523601</v>
      </c>
      <c r="C871" s="9" t="s">
        <v>6</v>
      </c>
      <c r="D871" s="9" t="str">
        <f>"吴维丽"</f>
        <v>吴维丽</v>
      </c>
      <c r="E871" s="10"/>
    </row>
    <row r="872" customHeight="1" spans="1:5">
      <c r="A872" s="8">
        <v>870</v>
      </c>
      <c r="B872" s="9" t="str">
        <f>"56222023081421434323628"</f>
        <v>56222023081421434323628</v>
      </c>
      <c r="C872" s="9" t="s">
        <v>6</v>
      </c>
      <c r="D872" s="9" t="str">
        <f>"陈梅花"</f>
        <v>陈梅花</v>
      </c>
      <c r="E872" s="10"/>
    </row>
    <row r="873" customHeight="1" spans="1:5">
      <c r="A873" s="8">
        <v>871</v>
      </c>
      <c r="B873" s="9" t="str">
        <f>"56222023081311461718116"</f>
        <v>56222023081311461718116</v>
      </c>
      <c r="C873" s="9" t="s">
        <v>6</v>
      </c>
      <c r="D873" s="9" t="str">
        <f>"范丽燕"</f>
        <v>范丽燕</v>
      </c>
      <c r="E873" s="10"/>
    </row>
    <row r="874" customHeight="1" spans="1:5">
      <c r="A874" s="8">
        <v>872</v>
      </c>
      <c r="B874" s="9" t="str">
        <f>"56222023081420564923491"</f>
        <v>56222023081420564923491</v>
      </c>
      <c r="C874" s="9" t="s">
        <v>6</v>
      </c>
      <c r="D874" s="9" t="str">
        <f>"郑彩娇"</f>
        <v>郑彩娇</v>
      </c>
      <c r="E874" s="10"/>
    </row>
    <row r="875" customHeight="1" spans="1:5">
      <c r="A875" s="8">
        <v>873</v>
      </c>
      <c r="B875" s="9" t="str">
        <f>"56222023081421150223541"</f>
        <v>56222023081421150223541</v>
      </c>
      <c r="C875" s="9" t="s">
        <v>6</v>
      </c>
      <c r="D875" s="9" t="str">
        <f>"羊带龙"</f>
        <v>羊带龙</v>
      </c>
      <c r="E875" s="10"/>
    </row>
    <row r="876" customHeight="1" spans="1:5">
      <c r="A876" s="8">
        <v>874</v>
      </c>
      <c r="B876" s="9" t="str">
        <f>"56222023081421513023648"</f>
        <v>56222023081421513023648</v>
      </c>
      <c r="C876" s="9" t="s">
        <v>6</v>
      </c>
      <c r="D876" s="9" t="str">
        <f>"丁悦影"</f>
        <v>丁悦影</v>
      </c>
      <c r="E876" s="10"/>
    </row>
    <row r="877" customHeight="1" spans="1:5">
      <c r="A877" s="8">
        <v>875</v>
      </c>
      <c r="B877" s="9" t="str">
        <f>"56222023081421395823616"</f>
        <v>56222023081421395823616</v>
      </c>
      <c r="C877" s="9" t="s">
        <v>6</v>
      </c>
      <c r="D877" s="9" t="str">
        <f>"黎文佳"</f>
        <v>黎文佳</v>
      </c>
      <c r="E877" s="10"/>
    </row>
    <row r="878" customHeight="1" spans="1:5">
      <c r="A878" s="8">
        <v>876</v>
      </c>
      <c r="B878" s="9" t="str">
        <f>"56222023081421101023528"</f>
        <v>56222023081421101023528</v>
      </c>
      <c r="C878" s="9" t="s">
        <v>6</v>
      </c>
      <c r="D878" s="9" t="str">
        <f>"符男"</f>
        <v>符男</v>
      </c>
      <c r="E878" s="10"/>
    </row>
    <row r="879" customHeight="1" spans="1:5">
      <c r="A879" s="8">
        <v>877</v>
      </c>
      <c r="B879" s="9" t="str">
        <f>"56222023081421344223599"</f>
        <v>56222023081421344223599</v>
      </c>
      <c r="C879" s="9" t="s">
        <v>6</v>
      </c>
      <c r="D879" s="9" t="str">
        <f>"梁月丽"</f>
        <v>梁月丽</v>
      </c>
      <c r="E879" s="10"/>
    </row>
    <row r="880" customHeight="1" spans="1:5">
      <c r="A880" s="8">
        <v>878</v>
      </c>
      <c r="B880" s="9" t="str">
        <f>"56222023081414344521995"</f>
        <v>56222023081414344521995</v>
      </c>
      <c r="C880" s="9" t="s">
        <v>6</v>
      </c>
      <c r="D880" s="9" t="str">
        <f>"李蕃龙"</f>
        <v>李蕃龙</v>
      </c>
      <c r="E880" s="10"/>
    </row>
    <row r="881" customHeight="1" spans="1:5">
      <c r="A881" s="8">
        <v>879</v>
      </c>
      <c r="B881" s="9" t="str">
        <f>"56222023081421480123639"</f>
        <v>56222023081421480123639</v>
      </c>
      <c r="C881" s="9" t="s">
        <v>6</v>
      </c>
      <c r="D881" s="9" t="str">
        <f>"羊丽"</f>
        <v>羊丽</v>
      </c>
      <c r="E881" s="10"/>
    </row>
    <row r="882" customHeight="1" spans="1:5">
      <c r="A882" s="8">
        <v>880</v>
      </c>
      <c r="B882" s="9" t="str">
        <f>"56222023081421375223612"</f>
        <v>56222023081421375223612</v>
      </c>
      <c r="C882" s="9" t="s">
        <v>6</v>
      </c>
      <c r="D882" s="9" t="str">
        <f>"骆凤彩"</f>
        <v>骆凤彩</v>
      </c>
      <c r="E882" s="10"/>
    </row>
    <row r="883" customHeight="1" spans="1:5">
      <c r="A883" s="8">
        <v>881</v>
      </c>
      <c r="B883" s="9" t="str">
        <f>"56222023081421565723665"</f>
        <v>56222023081421565723665</v>
      </c>
      <c r="C883" s="9" t="s">
        <v>6</v>
      </c>
      <c r="D883" s="9" t="str">
        <f>"陈美善"</f>
        <v>陈美善</v>
      </c>
      <c r="E883" s="10"/>
    </row>
    <row r="884" customHeight="1" spans="1:5">
      <c r="A884" s="8">
        <v>882</v>
      </c>
      <c r="B884" s="9" t="str">
        <f>"56222023081420142223367"</f>
        <v>56222023081420142223367</v>
      </c>
      <c r="C884" s="9" t="s">
        <v>6</v>
      </c>
      <c r="D884" s="9" t="str">
        <f>"李玉梅"</f>
        <v>李玉梅</v>
      </c>
      <c r="E884" s="10"/>
    </row>
    <row r="885" customHeight="1" spans="1:5">
      <c r="A885" s="8">
        <v>883</v>
      </c>
      <c r="B885" s="9" t="str">
        <f>"56222023081418265323088"</f>
        <v>56222023081418265323088</v>
      </c>
      <c r="C885" s="9" t="s">
        <v>6</v>
      </c>
      <c r="D885" s="9" t="str">
        <f>"朱景玲"</f>
        <v>朱景玲</v>
      </c>
      <c r="E885" s="10"/>
    </row>
    <row r="886" customHeight="1" spans="1:5">
      <c r="A886" s="8">
        <v>884</v>
      </c>
      <c r="B886" s="9" t="str">
        <f>"56222023081422145623722"</f>
        <v>56222023081422145623722</v>
      </c>
      <c r="C886" s="9" t="s">
        <v>6</v>
      </c>
      <c r="D886" s="9" t="str">
        <f>"李佩燕"</f>
        <v>李佩燕</v>
      </c>
      <c r="E886" s="10"/>
    </row>
    <row r="887" customHeight="1" spans="1:5">
      <c r="A887" s="8">
        <v>885</v>
      </c>
      <c r="B887" s="9" t="str">
        <f>"56222023081422004823678"</f>
        <v>56222023081422004823678</v>
      </c>
      <c r="C887" s="9" t="s">
        <v>6</v>
      </c>
      <c r="D887" s="9" t="str">
        <f>"羊代桃"</f>
        <v>羊代桃</v>
      </c>
      <c r="E887" s="10"/>
    </row>
    <row r="888" customHeight="1" spans="1:5">
      <c r="A888" s="8">
        <v>886</v>
      </c>
      <c r="B888" s="9" t="str">
        <f>"56222023081421545723654"</f>
        <v>56222023081421545723654</v>
      </c>
      <c r="C888" s="9" t="s">
        <v>6</v>
      </c>
      <c r="D888" s="9" t="str">
        <f>"王霞"</f>
        <v>王霞</v>
      </c>
      <c r="E888" s="10"/>
    </row>
    <row r="889" customHeight="1" spans="1:5">
      <c r="A889" s="8">
        <v>887</v>
      </c>
      <c r="B889" s="9" t="str">
        <f>"56222023081210252716358"</f>
        <v>56222023081210252716358</v>
      </c>
      <c r="C889" s="9" t="s">
        <v>6</v>
      </c>
      <c r="D889" s="9" t="str">
        <f>"孙静云"</f>
        <v>孙静云</v>
      </c>
      <c r="E889" s="10"/>
    </row>
    <row r="890" customHeight="1" spans="1:5">
      <c r="A890" s="8">
        <v>888</v>
      </c>
      <c r="B890" s="9" t="str">
        <f>"56222023081315174918464"</f>
        <v>56222023081315174918464</v>
      </c>
      <c r="C890" s="9" t="s">
        <v>6</v>
      </c>
      <c r="D890" s="9" t="str">
        <f>"刘玳求"</f>
        <v>刘玳求</v>
      </c>
      <c r="E890" s="10"/>
    </row>
    <row r="891" customHeight="1" spans="1:5">
      <c r="A891" s="8">
        <v>889</v>
      </c>
      <c r="B891" s="9" t="str">
        <f>"56222023081422000323672"</f>
        <v>56222023081422000323672</v>
      </c>
      <c r="C891" s="9" t="s">
        <v>6</v>
      </c>
      <c r="D891" s="9" t="str">
        <f>"符庆亮"</f>
        <v>符庆亮</v>
      </c>
      <c r="E891" s="10"/>
    </row>
    <row r="892" customHeight="1" spans="1:5">
      <c r="A892" s="8">
        <v>890</v>
      </c>
      <c r="B892" s="9" t="str">
        <f>"56222023081422124023714"</f>
        <v>56222023081422124023714</v>
      </c>
      <c r="C892" s="9" t="s">
        <v>6</v>
      </c>
      <c r="D892" s="9" t="str">
        <f>"李香妹"</f>
        <v>李香妹</v>
      </c>
      <c r="E892" s="10"/>
    </row>
    <row r="893" customHeight="1" spans="1:5">
      <c r="A893" s="8">
        <v>891</v>
      </c>
      <c r="B893" s="9" t="str">
        <f>"56222023081416574522843"</f>
        <v>56222023081416574522843</v>
      </c>
      <c r="C893" s="9" t="s">
        <v>6</v>
      </c>
      <c r="D893" s="9" t="str">
        <f>"黎爱兰"</f>
        <v>黎爱兰</v>
      </c>
      <c r="E893" s="10"/>
    </row>
    <row r="894" customHeight="1" spans="1:5">
      <c r="A894" s="8">
        <v>892</v>
      </c>
      <c r="B894" s="9" t="str">
        <f>"56222023081422002723676"</f>
        <v>56222023081422002723676</v>
      </c>
      <c r="C894" s="9" t="s">
        <v>6</v>
      </c>
      <c r="D894" s="9" t="str">
        <f>"陈荣兰"</f>
        <v>陈荣兰</v>
      </c>
      <c r="E894" s="10"/>
    </row>
    <row r="895" customHeight="1" spans="1:5">
      <c r="A895" s="8">
        <v>893</v>
      </c>
      <c r="B895" s="9" t="str">
        <f>"56222023081421552223657"</f>
        <v>56222023081421552223657</v>
      </c>
      <c r="C895" s="9" t="s">
        <v>6</v>
      </c>
      <c r="D895" s="9" t="str">
        <f>"卜丽媛"</f>
        <v>卜丽媛</v>
      </c>
      <c r="E895" s="10"/>
    </row>
    <row r="896" customHeight="1" spans="1:5">
      <c r="A896" s="8">
        <v>894</v>
      </c>
      <c r="B896" s="9" t="str">
        <f>"56222023081416400822751"</f>
        <v>56222023081416400822751</v>
      </c>
      <c r="C896" s="9" t="s">
        <v>6</v>
      </c>
      <c r="D896" s="9" t="str">
        <f>"刘翠竹"</f>
        <v>刘翠竹</v>
      </c>
      <c r="E896" s="10"/>
    </row>
    <row r="897" customHeight="1" spans="1:5">
      <c r="A897" s="8">
        <v>895</v>
      </c>
      <c r="B897" s="9" t="str">
        <f>"56222023081316314618604"</f>
        <v>56222023081316314618604</v>
      </c>
      <c r="C897" s="9" t="s">
        <v>6</v>
      </c>
      <c r="D897" s="9" t="str">
        <f>"李杨菊"</f>
        <v>李杨菊</v>
      </c>
      <c r="E897" s="10"/>
    </row>
    <row r="898" customHeight="1" spans="1:5">
      <c r="A898" s="8">
        <v>896</v>
      </c>
      <c r="B898" s="9" t="str">
        <f>"56222023081422301723756"</f>
        <v>56222023081422301723756</v>
      </c>
      <c r="C898" s="9" t="s">
        <v>6</v>
      </c>
      <c r="D898" s="9" t="str">
        <f>"符永仿"</f>
        <v>符永仿</v>
      </c>
      <c r="E898" s="10"/>
    </row>
    <row r="899" customHeight="1" spans="1:5">
      <c r="A899" s="8">
        <v>897</v>
      </c>
      <c r="B899" s="9" t="str">
        <f>"56222023081322353219292"</f>
        <v>56222023081322353219292</v>
      </c>
      <c r="C899" s="9" t="s">
        <v>6</v>
      </c>
      <c r="D899" s="9" t="str">
        <f>"郭启志"</f>
        <v>郭启志</v>
      </c>
      <c r="E899" s="10"/>
    </row>
    <row r="900" customHeight="1" spans="1:5">
      <c r="A900" s="8">
        <v>898</v>
      </c>
      <c r="B900" s="9" t="str">
        <f>"56222023081422040723684"</f>
        <v>56222023081422040723684</v>
      </c>
      <c r="C900" s="9" t="s">
        <v>6</v>
      </c>
      <c r="D900" s="9" t="str">
        <f>"梁美莉"</f>
        <v>梁美莉</v>
      </c>
      <c r="E900" s="10"/>
    </row>
    <row r="901" customHeight="1" spans="1:5">
      <c r="A901" s="8">
        <v>899</v>
      </c>
      <c r="B901" s="9" t="str">
        <f>"56222023081422075523696"</f>
        <v>56222023081422075523696</v>
      </c>
      <c r="C901" s="9" t="s">
        <v>6</v>
      </c>
      <c r="D901" s="9" t="str">
        <f>"符小美"</f>
        <v>符小美</v>
      </c>
      <c r="E901" s="10"/>
    </row>
    <row r="902" customHeight="1" spans="1:5">
      <c r="A902" s="8">
        <v>900</v>
      </c>
      <c r="B902" s="9" t="str">
        <f>"56222023081220593317437"</f>
        <v>56222023081220593317437</v>
      </c>
      <c r="C902" s="9" t="s">
        <v>6</v>
      </c>
      <c r="D902" s="9" t="str">
        <f>"何开丽"</f>
        <v>何开丽</v>
      </c>
      <c r="E902" s="10"/>
    </row>
    <row r="903" customHeight="1" spans="1:5">
      <c r="A903" s="8">
        <v>901</v>
      </c>
      <c r="B903" s="9" t="str">
        <f>"56222023081420581523496"</f>
        <v>56222023081420581523496</v>
      </c>
      <c r="C903" s="9" t="s">
        <v>6</v>
      </c>
      <c r="D903" s="9" t="str">
        <f>"何精花"</f>
        <v>何精花</v>
      </c>
      <c r="E903" s="10"/>
    </row>
    <row r="904" customHeight="1" spans="1:5">
      <c r="A904" s="8">
        <v>902</v>
      </c>
      <c r="B904" s="9" t="str">
        <f>"56222023081420190623375"</f>
        <v>56222023081420190623375</v>
      </c>
      <c r="C904" s="9" t="s">
        <v>6</v>
      </c>
      <c r="D904" s="9" t="str">
        <f>"吴素磊"</f>
        <v>吴素磊</v>
      </c>
      <c r="E904" s="10"/>
    </row>
    <row r="905" customHeight="1" spans="1:5">
      <c r="A905" s="8">
        <v>903</v>
      </c>
      <c r="B905" s="9" t="str">
        <f>"56222023081422480923792"</f>
        <v>56222023081422480923792</v>
      </c>
      <c r="C905" s="9" t="s">
        <v>6</v>
      </c>
      <c r="D905" s="9" t="str">
        <f>"骆海英"</f>
        <v>骆海英</v>
      </c>
      <c r="E905" s="10"/>
    </row>
    <row r="906" customHeight="1" spans="1:5">
      <c r="A906" s="8">
        <v>904</v>
      </c>
      <c r="B906" s="9" t="str">
        <f>"56222023081311323718095"</f>
        <v>56222023081311323718095</v>
      </c>
      <c r="C906" s="9" t="s">
        <v>6</v>
      </c>
      <c r="D906" s="9" t="str">
        <f>"徐玉梅"</f>
        <v>徐玉梅</v>
      </c>
      <c r="E906" s="10"/>
    </row>
    <row r="907" customHeight="1" spans="1:5">
      <c r="A907" s="8">
        <v>905</v>
      </c>
      <c r="B907" s="9" t="str">
        <f>"56222023081421590523670"</f>
        <v>56222023081421590523670</v>
      </c>
      <c r="C907" s="9" t="s">
        <v>6</v>
      </c>
      <c r="D907" s="9" t="str">
        <f>"王仙桃"</f>
        <v>王仙桃</v>
      </c>
      <c r="E907" s="10"/>
    </row>
    <row r="908" customHeight="1" spans="1:5">
      <c r="A908" s="8">
        <v>906</v>
      </c>
      <c r="B908" s="9" t="str">
        <f>"56222023081422591423816"</f>
        <v>56222023081422591423816</v>
      </c>
      <c r="C908" s="9" t="s">
        <v>6</v>
      </c>
      <c r="D908" s="9" t="str">
        <f>"何春丽"</f>
        <v>何春丽</v>
      </c>
      <c r="E908" s="10"/>
    </row>
    <row r="909" customHeight="1" spans="1:5">
      <c r="A909" s="8">
        <v>907</v>
      </c>
      <c r="B909" s="9" t="str">
        <f>"56222023081421270123580"</f>
        <v>56222023081421270123580</v>
      </c>
      <c r="C909" s="9" t="s">
        <v>6</v>
      </c>
      <c r="D909" s="9" t="str">
        <f>"张天燕"</f>
        <v>张天燕</v>
      </c>
      <c r="E909" s="10"/>
    </row>
    <row r="910" customHeight="1" spans="1:5">
      <c r="A910" s="8">
        <v>908</v>
      </c>
      <c r="B910" s="9" t="str">
        <f>"56222023081423063123833"</f>
        <v>56222023081423063123833</v>
      </c>
      <c r="C910" s="9" t="s">
        <v>6</v>
      </c>
      <c r="D910" s="9" t="str">
        <f>"唐芳娟"</f>
        <v>唐芳娟</v>
      </c>
      <c r="E910" s="10"/>
    </row>
    <row r="911" customHeight="1" spans="1:5">
      <c r="A911" s="8">
        <v>909</v>
      </c>
      <c r="B911" s="9" t="str">
        <f>"56222023081417391222987"</f>
        <v>56222023081417391222987</v>
      </c>
      <c r="C911" s="9" t="s">
        <v>6</v>
      </c>
      <c r="D911" s="9" t="str">
        <f>"吴维鹏"</f>
        <v>吴维鹏</v>
      </c>
      <c r="E911" s="10"/>
    </row>
    <row r="912" customHeight="1" spans="1:5">
      <c r="A912" s="8">
        <v>910</v>
      </c>
      <c r="B912" s="9" t="str">
        <f>"56222023081410093220561"</f>
        <v>56222023081410093220561</v>
      </c>
      <c r="C912" s="9" t="s">
        <v>6</v>
      </c>
      <c r="D912" s="9" t="str">
        <f>"黄炳焕"</f>
        <v>黄炳焕</v>
      </c>
      <c r="E912" s="10"/>
    </row>
    <row r="913" customHeight="1" spans="1:5">
      <c r="A913" s="8">
        <v>911</v>
      </c>
      <c r="B913" s="9" t="str">
        <f>"56222023081423094823839"</f>
        <v>56222023081423094823839</v>
      </c>
      <c r="C913" s="9" t="s">
        <v>6</v>
      </c>
      <c r="D913" s="9" t="str">
        <f>"许林秋"</f>
        <v>许林秋</v>
      </c>
      <c r="E913" s="10"/>
    </row>
    <row r="914" customHeight="1" spans="1:5">
      <c r="A914" s="8">
        <v>912</v>
      </c>
      <c r="B914" s="9" t="str">
        <f>"56222023081215091816899"</f>
        <v>56222023081215091816899</v>
      </c>
      <c r="C914" s="9" t="s">
        <v>6</v>
      </c>
      <c r="D914" s="9" t="str">
        <f>"符坤教"</f>
        <v>符坤教</v>
      </c>
      <c r="E914" s="10"/>
    </row>
    <row r="915" customHeight="1" spans="1:5">
      <c r="A915" s="8">
        <v>913</v>
      </c>
      <c r="B915" s="9" t="str">
        <f>"56222023081312204118166"</f>
        <v>56222023081312204118166</v>
      </c>
      <c r="C915" s="9" t="s">
        <v>6</v>
      </c>
      <c r="D915" s="9" t="str">
        <f>"羊秋美"</f>
        <v>羊秋美</v>
      </c>
      <c r="E915" s="10"/>
    </row>
    <row r="916" customHeight="1" spans="1:5">
      <c r="A916" s="8">
        <v>914</v>
      </c>
      <c r="B916" s="9" t="str">
        <f>"56222023081413090821631"</f>
        <v>56222023081413090821631</v>
      </c>
      <c r="C916" s="9" t="s">
        <v>6</v>
      </c>
      <c r="D916" s="9" t="str">
        <f>"唐家瑜"</f>
        <v>唐家瑜</v>
      </c>
      <c r="E916" s="10"/>
    </row>
    <row r="917" customHeight="1" spans="1:5">
      <c r="A917" s="8">
        <v>915</v>
      </c>
      <c r="B917" s="9" t="str">
        <f>"56222023081415373922399"</f>
        <v>56222023081415373922399</v>
      </c>
      <c r="C917" s="9" t="s">
        <v>6</v>
      </c>
      <c r="D917" s="9" t="str">
        <f>"陈井兰"</f>
        <v>陈井兰</v>
      </c>
      <c r="E917" s="10"/>
    </row>
    <row r="918" customHeight="1" spans="1:5">
      <c r="A918" s="8">
        <v>916</v>
      </c>
      <c r="B918" s="9" t="str">
        <f>"56222023081217570617181"</f>
        <v>56222023081217570617181</v>
      </c>
      <c r="C918" s="9" t="s">
        <v>6</v>
      </c>
      <c r="D918" s="9" t="str">
        <f>"麦世丽"</f>
        <v>麦世丽</v>
      </c>
      <c r="E918" s="10"/>
    </row>
    <row r="919" customHeight="1" spans="1:5">
      <c r="A919" s="8">
        <v>917</v>
      </c>
      <c r="B919" s="9" t="str">
        <f>"56222023081310582918038"</f>
        <v>56222023081310582918038</v>
      </c>
      <c r="C919" s="9" t="s">
        <v>6</v>
      </c>
      <c r="D919" s="9" t="str">
        <f>"黎芳花"</f>
        <v>黎芳花</v>
      </c>
      <c r="E919" s="10"/>
    </row>
    <row r="920" customHeight="1" spans="1:5">
      <c r="A920" s="8">
        <v>918</v>
      </c>
      <c r="B920" s="9" t="str">
        <f>"56222023081421271123581"</f>
        <v>56222023081421271123581</v>
      </c>
      <c r="C920" s="9" t="s">
        <v>6</v>
      </c>
      <c r="D920" s="9" t="str">
        <f>"李玉珠"</f>
        <v>李玉珠</v>
      </c>
      <c r="E920" s="10"/>
    </row>
    <row r="921" customHeight="1" spans="1:5">
      <c r="A921" s="8">
        <v>919</v>
      </c>
      <c r="B921" s="9" t="str">
        <f>"56222023081423535523899"</f>
        <v>56222023081423535523899</v>
      </c>
      <c r="C921" s="9" t="s">
        <v>6</v>
      </c>
      <c r="D921" s="9" t="str">
        <f>"林菊梅"</f>
        <v>林菊梅</v>
      </c>
      <c r="E921" s="10"/>
    </row>
    <row r="922" customHeight="1" spans="1:5">
      <c r="A922" s="8">
        <v>920</v>
      </c>
      <c r="B922" s="9" t="str">
        <f>"56222023081423154323849"</f>
        <v>56222023081423154323849</v>
      </c>
      <c r="C922" s="9" t="s">
        <v>6</v>
      </c>
      <c r="D922" s="9" t="str">
        <f>"胡江燕"</f>
        <v>胡江燕</v>
      </c>
      <c r="E922" s="10"/>
    </row>
    <row r="923" customHeight="1" spans="1:5">
      <c r="A923" s="8">
        <v>921</v>
      </c>
      <c r="B923" s="9" t="str">
        <f>"56222023081423385423883"</f>
        <v>56222023081423385423883</v>
      </c>
      <c r="C923" s="9" t="s">
        <v>6</v>
      </c>
      <c r="D923" s="9" t="str">
        <f>"徐欢欢"</f>
        <v>徐欢欢</v>
      </c>
      <c r="E923" s="10"/>
    </row>
    <row r="924" customHeight="1" spans="1:5">
      <c r="A924" s="8">
        <v>922</v>
      </c>
      <c r="B924" s="9" t="str">
        <f>"56222023081323332319406"</f>
        <v>56222023081323332319406</v>
      </c>
      <c r="C924" s="9" t="s">
        <v>6</v>
      </c>
      <c r="D924" s="9" t="str">
        <f>"林常娜"</f>
        <v>林常娜</v>
      </c>
      <c r="E924" s="10"/>
    </row>
    <row r="925" customHeight="1" spans="1:5">
      <c r="A925" s="8">
        <v>923</v>
      </c>
      <c r="B925" s="9" t="str">
        <f>"56222023081423532123898"</f>
        <v>56222023081423532123898</v>
      </c>
      <c r="C925" s="9" t="s">
        <v>6</v>
      </c>
      <c r="D925" s="9" t="str">
        <f>"李茜茜"</f>
        <v>李茜茜</v>
      </c>
      <c r="E925" s="10"/>
    </row>
    <row r="926" customHeight="1" spans="1:5">
      <c r="A926" s="8">
        <v>924</v>
      </c>
      <c r="B926" s="9" t="str">
        <f>"56222023081422575123812"</f>
        <v>56222023081422575123812</v>
      </c>
      <c r="C926" s="9" t="s">
        <v>6</v>
      </c>
      <c r="D926" s="9" t="str">
        <f>"李英桂"</f>
        <v>李英桂</v>
      </c>
      <c r="E926" s="10"/>
    </row>
    <row r="927" customHeight="1" spans="1:5">
      <c r="A927" s="8">
        <v>925</v>
      </c>
      <c r="B927" s="9" t="str">
        <f>"56222023081500011323910"</f>
        <v>56222023081500011323910</v>
      </c>
      <c r="C927" s="9" t="s">
        <v>6</v>
      </c>
      <c r="D927" s="9" t="str">
        <f>"梁小洁"</f>
        <v>梁小洁</v>
      </c>
      <c r="E927" s="10"/>
    </row>
    <row r="928" customHeight="1" spans="1:5">
      <c r="A928" s="8">
        <v>926</v>
      </c>
      <c r="B928" s="9" t="str">
        <f>"56222023081217343917145"</f>
        <v>56222023081217343917145</v>
      </c>
      <c r="C928" s="9" t="s">
        <v>6</v>
      </c>
      <c r="D928" s="9" t="str">
        <f>"何开玉"</f>
        <v>何开玉</v>
      </c>
      <c r="E928" s="10"/>
    </row>
    <row r="929" customHeight="1" spans="1:5">
      <c r="A929" s="8">
        <v>927</v>
      </c>
      <c r="B929" s="9" t="str">
        <f>"56222023081500035623912"</f>
        <v>56222023081500035623912</v>
      </c>
      <c r="C929" s="9" t="s">
        <v>6</v>
      </c>
      <c r="D929" s="9" t="str">
        <f>"谢梦金"</f>
        <v>谢梦金</v>
      </c>
      <c r="E929" s="10"/>
    </row>
    <row r="930" customHeight="1" spans="1:5">
      <c r="A930" s="8">
        <v>928</v>
      </c>
      <c r="B930" s="9" t="str">
        <f>"56222023081312214718167"</f>
        <v>56222023081312214718167</v>
      </c>
      <c r="C930" s="9" t="s">
        <v>6</v>
      </c>
      <c r="D930" s="9" t="str">
        <f>"陈祖娟"</f>
        <v>陈祖娟</v>
      </c>
      <c r="E930" s="10"/>
    </row>
    <row r="931" customHeight="1" spans="1:5">
      <c r="A931" s="8">
        <v>929</v>
      </c>
      <c r="B931" s="9" t="str">
        <f>"56222023081500090023917"</f>
        <v>56222023081500090023917</v>
      </c>
      <c r="C931" s="9" t="s">
        <v>6</v>
      </c>
      <c r="D931" s="9" t="str">
        <f>"李精恋"</f>
        <v>李精恋</v>
      </c>
      <c r="E931" s="10"/>
    </row>
    <row r="932" customHeight="1" spans="1:5">
      <c r="A932" s="8">
        <v>930</v>
      </c>
      <c r="B932" s="9" t="str">
        <f>"56222023081500315423929"</f>
        <v>56222023081500315423929</v>
      </c>
      <c r="C932" s="9" t="s">
        <v>6</v>
      </c>
      <c r="D932" s="9" t="str">
        <f>"吴喜梅"</f>
        <v>吴喜梅</v>
      </c>
      <c r="E932" s="10"/>
    </row>
    <row r="933" customHeight="1" spans="1:5">
      <c r="A933" s="8">
        <v>931</v>
      </c>
      <c r="B933" s="9" t="str">
        <f>"56222023081500551123940"</f>
        <v>56222023081500551123940</v>
      </c>
      <c r="C933" s="9" t="s">
        <v>6</v>
      </c>
      <c r="D933" s="9" t="str">
        <f>"麦名娟"</f>
        <v>麦名娟</v>
      </c>
      <c r="E933" s="10"/>
    </row>
    <row r="934" customHeight="1" spans="1:5">
      <c r="A934" s="8">
        <v>932</v>
      </c>
      <c r="B934" s="9" t="str">
        <f>"56222023081501165323949"</f>
        <v>56222023081501165323949</v>
      </c>
      <c r="C934" s="9" t="s">
        <v>6</v>
      </c>
      <c r="D934" s="9" t="str">
        <f>"李周宾"</f>
        <v>李周宾</v>
      </c>
      <c r="E934" s="10"/>
    </row>
    <row r="935" customHeight="1" spans="1:5">
      <c r="A935" s="8">
        <v>933</v>
      </c>
      <c r="B935" s="9" t="str">
        <f>"56222023081502070023959"</f>
        <v>56222023081502070023959</v>
      </c>
      <c r="C935" s="9" t="s">
        <v>6</v>
      </c>
      <c r="D935" s="9" t="str">
        <f>"王敏温"</f>
        <v>王敏温</v>
      </c>
      <c r="E935" s="10"/>
    </row>
    <row r="936" customHeight="1" spans="1:5">
      <c r="A936" s="8">
        <v>934</v>
      </c>
      <c r="B936" s="9" t="str">
        <f>"56222023081414360022002"</f>
        <v>56222023081414360022002</v>
      </c>
      <c r="C936" s="9" t="s">
        <v>6</v>
      </c>
      <c r="D936" s="9" t="str">
        <f>"吴振玲"</f>
        <v>吴振玲</v>
      </c>
      <c r="E936" s="10"/>
    </row>
    <row r="937" customHeight="1" spans="1:5">
      <c r="A937" s="8">
        <v>935</v>
      </c>
      <c r="B937" s="9" t="str">
        <f>"56222023081403105519523"</f>
        <v>56222023081403105519523</v>
      </c>
      <c r="C937" s="9" t="s">
        <v>6</v>
      </c>
      <c r="D937" s="9" t="str">
        <f>"陈晓鹦"</f>
        <v>陈晓鹦</v>
      </c>
      <c r="E937" s="10"/>
    </row>
    <row r="938" customHeight="1" spans="1:5">
      <c r="A938" s="8">
        <v>936</v>
      </c>
      <c r="B938" s="9" t="str">
        <f>"56222023081501190323950"</f>
        <v>56222023081501190323950</v>
      </c>
      <c r="C938" s="9" t="s">
        <v>6</v>
      </c>
      <c r="D938" s="9" t="str">
        <f>"王璐"</f>
        <v>王璐</v>
      </c>
      <c r="E938" s="10"/>
    </row>
    <row r="939" customHeight="1" spans="1:5">
      <c r="A939" s="8">
        <v>937</v>
      </c>
      <c r="B939" s="9" t="str">
        <f>"56222023081503390823964"</f>
        <v>56222023081503390823964</v>
      </c>
      <c r="C939" s="9" t="s">
        <v>6</v>
      </c>
      <c r="D939" s="9" t="str">
        <f>"刘静男"</f>
        <v>刘静男</v>
      </c>
      <c r="E939" s="10"/>
    </row>
    <row r="940" customHeight="1" spans="1:5">
      <c r="A940" s="8">
        <v>938</v>
      </c>
      <c r="B940" s="9" t="str">
        <f>"56222023081423300623870"</f>
        <v>56222023081423300623870</v>
      </c>
      <c r="C940" s="9" t="s">
        <v>6</v>
      </c>
      <c r="D940" s="9" t="str">
        <f>"符东扬"</f>
        <v>符东扬</v>
      </c>
      <c r="E940" s="10"/>
    </row>
    <row r="941" customHeight="1" spans="1:5">
      <c r="A941" s="8">
        <v>939</v>
      </c>
      <c r="B941" s="9" t="str">
        <f>"56222023081507083923979"</f>
        <v>56222023081507083923979</v>
      </c>
      <c r="C941" s="9" t="s">
        <v>6</v>
      </c>
      <c r="D941" s="9" t="str">
        <f>"何小南"</f>
        <v>何小南</v>
      </c>
      <c r="E941" s="10"/>
    </row>
    <row r="942" customHeight="1" spans="1:5">
      <c r="A942" s="8">
        <v>940</v>
      </c>
      <c r="B942" s="9" t="str">
        <f>"56222023081415540422517"</f>
        <v>56222023081415540422517</v>
      </c>
      <c r="C942" s="9" t="s">
        <v>6</v>
      </c>
      <c r="D942" s="9" t="str">
        <f>"唐丽妹"</f>
        <v>唐丽妹</v>
      </c>
      <c r="E942" s="10"/>
    </row>
    <row r="943" customHeight="1" spans="1:5">
      <c r="A943" s="8">
        <v>941</v>
      </c>
      <c r="B943" s="9" t="str">
        <f>"56222023081507200223982"</f>
        <v>56222023081507200223982</v>
      </c>
      <c r="C943" s="9" t="s">
        <v>6</v>
      </c>
      <c r="D943" s="9" t="str">
        <f>"王玉芳"</f>
        <v>王玉芳</v>
      </c>
      <c r="E943" s="10"/>
    </row>
    <row r="944" customHeight="1" spans="1:5">
      <c r="A944" s="8">
        <v>942</v>
      </c>
      <c r="B944" s="9" t="str">
        <f>"56222023081421425523625"</f>
        <v>56222023081421425523625</v>
      </c>
      <c r="C944" s="9" t="s">
        <v>6</v>
      </c>
      <c r="D944" s="9" t="str">
        <f>"杨玉娟"</f>
        <v>杨玉娟</v>
      </c>
      <c r="E944" s="10"/>
    </row>
    <row r="945" customHeight="1" spans="1:5">
      <c r="A945" s="8">
        <v>943</v>
      </c>
      <c r="B945" s="9" t="str">
        <f>"56222023081508003824006"</f>
        <v>56222023081508003824006</v>
      </c>
      <c r="C945" s="9" t="s">
        <v>6</v>
      </c>
      <c r="D945" s="9" t="str">
        <f>"李带娥"</f>
        <v>李带娥</v>
      </c>
      <c r="E945" s="10"/>
    </row>
    <row r="946" customHeight="1" spans="1:5">
      <c r="A946" s="8">
        <v>944</v>
      </c>
      <c r="B946" s="9" t="str">
        <f>"56222023081423461823893"</f>
        <v>56222023081423461823893</v>
      </c>
      <c r="C946" s="9" t="s">
        <v>6</v>
      </c>
      <c r="D946" s="9" t="str">
        <f>"黎秀珠"</f>
        <v>黎秀珠</v>
      </c>
      <c r="E946" s="10"/>
    </row>
    <row r="947" customHeight="1" spans="1:5">
      <c r="A947" s="8">
        <v>945</v>
      </c>
      <c r="B947" s="9" t="str">
        <f>"56222023081420340223419"</f>
        <v>56222023081420340223419</v>
      </c>
      <c r="C947" s="9" t="s">
        <v>6</v>
      </c>
      <c r="D947" s="9" t="str">
        <f>"陈恒美"</f>
        <v>陈恒美</v>
      </c>
      <c r="E947" s="10"/>
    </row>
    <row r="948" customHeight="1" spans="1:5">
      <c r="A948" s="8">
        <v>946</v>
      </c>
      <c r="B948" s="9" t="str">
        <f>"56222023081508203524046"</f>
        <v>56222023081508203524046</v>
      </c>
      <c r="C948" s="9" t="s">
        <v>6</v>
      </c>
      <c r="D948" s="9" t="str">
        <f>"李海娟"</f>
        <v>李海娟</v>
      </c>
      <c r="E948" s="10"/>
    </row>
    <row r="949" customHeight="1" spans="1:5">
      <c r="A949" s="8">
        <v>947</v>
      </c>
      <c r="B949" s="9" t="str">
        <f>"56222023081414535522115"</f>
        <v>56222023081414535522115</v>
      </c>
      <c r="C949" s="9" t="s">
        <v>6</v>
      </c>
      <c r="D949" s="9" t="str">
        <f>"陈美霖"</f>
        <v>陈美霖</v>
      </c>
      <c r="E949" s="10"/>
    </row>
    <row r="950" customHeight="1" spans="1:5">
      <c r="A950" s="8">
        <v>948</v>
      </c>
      <c r="B950" s="9" t="str">
        <f>"56222023081508244624058"</f>
        <v>56222023081508244624058</v>
      </c>
      <c r="C950" s="9" t="s">
        <v>6</v>
      </c>
      <c r="D950" s="9" t="str">
        <f>"黎正蓉"</f>
        <v>黎正蓉</v>
      </c>
      <c r="E950" s="10"/>
    </row>
    <row r="951" customHeight="1" spans="1:5">
      <c r="A951" s="8">
        <v>949</v>
      </c>
      <c r="B951" s="9" t="str">
        <f>"56222023081508252024060"</f>
        <v>56222023081508252024060</v>
      </c>
      <c r="C951" s="9" t="s">
        <v>6</v>
      </c>
      <c r="D951" s="9" t="str">
        <f>"黎婷婷"</f>
        <v>黎婷婷</v>
      </c>
      <c r="E951" s="10"/>
    </row>
    <row r="952" customHeight="1" spans="1:5">
      <c r="A952" s="8">
        <v>950</v>
      </c>
      <c r="B952" s="9" t="str">
        <f>"56222023081315085018449"</f>
        <v>56222023081315085018449</v>
      </c>
      <c r="C952" s="9" t="s">
        <v>6</v>
      </c>
      <c r="D952" s="9" t="str">
        <f>"黎倩雯"</f>
        <v>黎倩雯</v>
      </c>
      <c r="E952" s="10"/>
    </row>
    <row r="953" customHeight="1" spans="1:5">
      <c r="A953" s="8">
        <v>951</v>
      </c>
      <c r="B953" s="9" t="str">
        <f>"56222023081508422624109"</f>
        <v>56222023081508422624109</v>
      </c>
      <c r="C953" s="9" t="s">
        <v>6</v>
      </c>
      <c r="D953" s="9" t="str">
        <f>"邓代玲"</f>
        <v>邓代玲</v>
      </c>
      <c r="E953" s="10"/>
    </row>
    <row r="954" customHeight="1" spans="1:5">
      <c r="A954" s="8">
        <v>952</v>
      </c>
      <c r="B954" s="9" t="str">
        <f>"56222023081422590823815"</f>
        <v>56222023081422590823815</v>
      </c>
      <c r="C954" s="9" t="s">
        <v>6</v>
      </c>
      <c r="D954" s="9" t="str">
        <f>"刘桂汝"</f>
        <v>刘桂汝</v>
      </c>
      <c r="E954" s="10"/>
    </row>
    <row r="955" customHeight="1" spans="1:5">
      <c r="A955" s="8">
        <v>953</v>
      </c>
      <c r="B955" s="9" t="str">
        <f>"56222023081508403224095"</f>
        <v>56222023081508403224095</v>
      </c>
      <c r="C955" s="9" t="s">
        <v>6</v>
      </c>
      <c r="D955" s="9" t="str">
        <f>"符梅彩"</f>
        <v>符梅彩</v>
      </c>
      <c r="E955" s="10"/>
    </row>
    <row r="956" customHeight="1" spans="1:5">
      <c r="A956" s="8">
        <v>954</v>
      </c>
      <c r="B956" s="9" t="str">
        <f>"56222023081508570724176"</f>
        <v>56222023081508570724176</v>
      </c>
      <c r="C956" s="9" t="s">
        <v>6</v>
      </c>
      <c r="D956" s="9" t="str">
        <f>"万吉逢"</f>
        <v>万吉逢</v>
      </c>
      <c r="E956" s="10"/>
    </row>
    <row r="957" customHeight="1" spans="1:5">
      <c r="A957" s="8">
        <v>955</v>
      </c>
      <c r="B957" s="9" t="str">
        <f>"56222023081508471124134"</f>
        <v>56222023081508471124134</v>
      </c>
      <c r="C957" s="9" t="s">
        <v>6</v>
      </c>
      <c r="D957" s="9" t="str">
        <f>"李美娟"</f>
        <v>李美娟</v>
      </c>
      <c r="E957" s="10"/>
    </row>
    <row r="958" customHeight="1" spans="1:5">
      <c r="A958" s="8">
        <v>956</v>
      </c>
      <c r="B958" s="9" t="str">
        <f>"56222023081308255717785"</f>
        <v>56222023081308255717785</v>
      </c>
      <c r="C958" s="9" t="s">
        <v>6</v>
      </c>
      <c r="D958" s="9" t="str">
        <f>"苏彩萍"</f>
        <v>苏彩萍</v>
      </c>
      <c r="E958" s="10"/>
    </row>
    <row r="959" customHeight="1" spans="1:5">
      <c r="A959" s="8">
        <v>957</v>
      </c>
      <c r="B959" s="9" t="str">
        <f>"56222023081422542023803"</f>
        <v>56222023081422542023803</v>
      </c>
      <c r="C959" s="9" t="s">
        <v>6</v>
      </c>
      <c r="D959" s="9" t="str">
        <f>"陈梅兰"</f>
        <v>陈梅兰</v>
      </c>
      <c r="E959" s="10"/>
    </row>
    <row r="960" customHeight="1" spans="1:5">
      <c r="A960" s="8">
        <v>958</v>
      </c>
      <c r="B960" s="9" t="str">
        <f>"56222023081423442623890"</f>
        <v>56222023081423442623890</v>
      </c>
      <c r="C960" s="9" t="s">
        <v>6</v>
      </c>
      <c r="D960" s="9" t="str">
        <f>"王春盈"</f>
        <v>王春盈</v>
      </c>
      <c r="E960" s="10"/>
    </row>
    <row r="961" customHeight="1" spans="1:5">
      <c r="A961" s="8">
        <v>959</v>
      </c>
      <c r="B961" s="9" t="str">
        <f>"56222023081508395424092"</f>
        <v>56222023081508395424092</v>
      </c>
      <c r="C961" s="9" t="s">
        <v>6</v>
      </c>
      <c r="D961" s="9" t="str">
        <f>"陈柳翠"</f>
        <v>陈柳翠</v>
      </c>
      <c r="E961" s="10"/>
    </row>
    <row r="962" customHeight="1" spans="1:5">
      <c r="A962" s="8">
        <v>960</v>
      </c>
      <c r="B962" s="9" t="str">
        <f>"56222023081508554124168"</f>
        <v>56222023081508554124168</v>
      </c>
      <c r="C962" s="9" t="s">
        <v>6</v>
      </c>
      <c r="D962" s="9" t="str">
        <f>"陈博堂"</f>
        <v>陈博堂</v>
      </c>
      <c r="E962" s="10"/>
    </row>
    <row r="963" customHeight="1" spans="1:5">
      <c r="A963" s="8">
        <v>961</v>
      </c>
      <c r="B963" s="9" t="str">
        <f>"56222023081507344123986"</f>
        <v>56222023081507344123986</v>
      </c>
      <c r="C963" s="9" t="s">
        <v>6</v>
      </c>
      <c r="D963" s="9" t="str">
        <f>"唐金兰"</f>
        <v>唐金兰</v>
      </c>
      <c r="E963" s="10"/>
    </row>
    <row r="964" customHeight="1" spans="1:5">
      <c r="A964" s="8">
        <v>962</v>
      </c>
      <c r="B964" s="9" t="str">
        <f>"56222023081508492724138"</f>
        <v>56222023081508492724138</v>
      </c>
      <c r="C964" s="9" t="s">
        <v>6</v>
      </c>
      <c r="D964" s="9" t="str">
        <f>"何开经"</f>
        <v>何开经</v>
      </c>
      <c r="E964" s="10"/>
    </row>
    <row r="965" customHeight="1" spans="1:5">
      <c r="A965" s="8">
        <v>963</v>
      </c>
      <c r="B965" s="9" t="str">
        <f>"56222023081417060422881"</f>
        <v>56222023081417060422881</v>
      </c>
      <c r="C965" s="9" t="s">
        <v>6</v>
      </c>
      <c r="D965" s="9" t="str">
        <f>"李耀丹"</f>
        <v>李耀丹</v>
      </c>
      <c r="E965" s="10"/>
    </row>
    <row r="966" customHeight="1" spans="1:5">
      <c r="A966" s="8">
        <v>964</v>
      </c>
      <c r="B966" s="9" t="str">
        <f>"56222023081509312924989"</f>
        <v>56222023081509312924989</v>
      </c>
      <c r="C966" s="9" t="s">
        <v>6</v>
      </c>
      <c r="D966" s="9" t="str">
        <f>"陈善霞"</f>
        <v>陈善霞</v>
      </c>
      <c r="E966" s="10"/>
    </row>
    <row r="967" customHeight="1" spans="1:5">
      <c r="A967" s="8">
        <v>965</v>
      </c>
      <c r="B967" s="9" t="str">
        <f>"56222023081506184823967"</f>
        <v>56222023081506184823967</v>
      </c>
      <c r="C967" s="9" t="s">
        <v>6</v>
      </c>
      <c r="D967" s="9" t="str">
        <f>"邓亭妹"</f>
        <v>邓亭妹</v>
      </c>
      <c r="E967" s="10"/>
    </row>
    <row r="968" customHeight="1" spans="1:5">
      <c r="A968" s="8">
        <v>966</v>
      </c>
      <c r="B968" s="9" t="str">
        <f>"56222023081420012023331"</f>
        <v>56222023081420012023331</v>
      </c>
      <c r="C968" s="9" t="s">
        <v>6</v>
      </c>
      <c r="D968" s="9" t="str">
        <f>"陈爱丽"</f>
        <v>陈爱丽</v>
      </c>
      <c r="E968" s="10"/>
    </row>
    <row r="969" customHeight="1" spans="1:5">
      <c r="A969" s="8">
        <v>967</v>
      </c>
      <c r="B969" s="9" t="str">
        <f>"56222023081421364523608"</f>
        <v>56222023081421364523608</v>
      </c>
      <c r="C969" s="9" t="s">
        <v>6</v>
      </c>
      <c r="D969" s="9" t="str">
        <f>"林妃"</f>
        <v>林妃</v>
      </c>
      <c r="E969" s="10"/>
    </row>
    <row r="970" customHeight="1" spans="1:5">
      <c r="A970" s="8">
        <v>968</v>
      </c>
      <c r="B970" s="9" t="str">
        <f>"56222023081423341423873"</f>
        <v>56222023081423341423873</v>
      </c>
      <c r="C970" s="9" t="s">
        <v>6</v>
      </c>
      <c r="D970" s="9" t="str">
        <f>"李彩美"</f>
        <v>李彩美</v>
      </c>
      <c r="E970" s="10"/>
    </row>
    <row r="971" customHeight="1" spans="1:5">
      <c r="A971" s="8">
        <v>969</v>
      </c>
      <c r="B971" s="9" t="str">
        <f>"56222023081403022119522"</f>
        <v>56222023081403022119522</v>
      </c>
      <c r="C971" s="9" t="s">
        <v>6</v>
      </c>
      <c r="D971" s="9" t="str">
        <f>"羊江二"</f>
        <v>羊江二</v>
      </c>
      <c r="E971" s="10"/>
    </row>
    <row r="972" customHeight="1" spans="1:5">
      <c r="A972" s="8">
        <v>970</v>
      </c>
      <c r="B972" s="9" t="str">
        <f>"56222023081509271824898"</f>
        <v>56222023081509271824898</v>
      </c>
      <c r="C972" s="9" t="s">
        <v>6</v>
      </c>
      <c r="D972" s="9" t="str">
        <f>"李开靓"</f>
        <v>李开靓</v>
      </c>
      <c r="E972" s="10"/>
    </row>
    <row r="973" customHeight="1" spans="1:5">
      <c r="A973" s="8">
        <v>971</v>
      </c>
      <c r="B973" s="9" t="str">
        <f>"56222023081509115824530"</f>
        <v>56222023081509115824530</v>
      </c>
      <c r="C973" s="9" t="s">
        <v>6</v>
      </c>
      <c r="D973" s="9" t="str">
        <f>"余瑞菊"</f>
        <v>余瑞菊</v>
      </c>
      <c r="E973" s="10"/>
    </row>
    <row r="974" customHeight="1" spans="1:5">
      <c r="A974" s="8">
        <v>972</v>
      </c>
      <c r="B974" s="9" t="str">
        <f>"56222023081509073524411"</f>
        <v>56222023081509073524411</v>
      </c>
      <c r="C974" s="9" t="s">
        <v>6</v>
      </c>
      <c r="D974" s="9" t="str">
        <f>"唐美丹"</f>
        <v>唐美丹</v>
      </c>
      <c r="E974" s="10"/>
    </row>
    <row r="975" customHeight="1" spans="1:5">
      <c r="A975" s="8">
        <v>973</v>
      </c>
      <c r="B975" s="9" t="str">
        <f>"56222023081508380624087"</f>
        <v>56222023081508380624087</v>
      </c>
      <c r="C975" s="9" t="s">
        <v>6</v>
      </c>
      <c r="D975" s="9" t="str">
        <f>"羊可姣"</f>
        <v>羊可姣</v>
      </c>
      <c r="E975" s="10"/>
    </row>
    <row r="976" customHeight="1" spans="1:5">
      <c r="A976" s="8">
        <v>974</v>
      </c>
      <c r="B976" s="9" t="str">
        <f>"56222023081416153022620"</f>
        <v>56222023081416153022620</v>
      </c>
      <c r="C976" s="9" t="s">
        <v>6</v>
      </c>
      <c r="D976" s="9" t="str">
        <f>"羊桂馨"</f>
        <v>羊桂馨</v>
      </c>
      <c r="E976" s="10"/>
    </row>
    <row r="977" customHeight="1" spans="1:5">
      <c r="A977" s="8">
        <v>975</v>
      </c>
      <c r="B977" s="9" t="str">
        <f>"56222023081423355923877"</f>
        <v>56222023081423355923877</v>
      </c>
      <c r="C977" s="9" t="s">
        <v>6</v>
      </c>
      <c r="D977" s="9" t="str">
        <f>"林璟"</f>
        <v>林璟</v>
      </c>
      <c r="E977" s="10"/>
    </row>
    <row r="978" customHeight="1" spans="1:5">
      <c r="A978" s="8">
        <v>976</v>
      </c>
      <c r="B978" s="9" t="str">
        <f>"56222023081509143024597"</f>
        <v>56222023081509143024597</v>
      </c>
      <c r="C978" s="9" t="s">
        <v>6</v>
      </c>
      <c r="D978" s="9" t="str">
        <f>"吴荫"</f>
        <v>吴荫</v>
      </c>
      <c r="E978" s="10"/>
    </row>
    <row r="979" customHeight="1" spans="1:5">
      <c r="A979" s="8">
        <v>977</v>
      </c>
      <c r="B979" s="9" t="str">
        <f>"56222023081509005624199"</f>
        <v>56222023081509005624199</v>
      </c>
      <c r="C979" s="9" t="s">
        <v>6</v>
      </c>
      <c r="D979" s="9" t="str">
        <f>"郑喜娜"</f>
        <v>郑喜娜</v>
      </c>
      <c r="E979" s="10"/>
    </row>
    <row r="980" customHeight="1" spans="1:5">
      <c r="A980" s="8">
        <v>978</v>
      </c>
      <c r="B980" s="9" t="str">
        <f>"56222023081509370025100"</f>
        <v>56222023081509370025100</v>
      </c>
      <c r="C980" s="9" t="s">
        <v>6</v>
      </c>
      <c r="D980" s="9" t="str">
        <f>"郑桃丽"</f>
        <v>郑桃丽</v>
      </c>
      <c r="E980" s="10"/>
    </row>
    <row r="981" customHeight="1" spans="1:5">
      <c r="A981" s="8">
        <v>979</v>
      </c>
      <c r="B981" s="9" t="str">
        <f>"56222023081508264724062"</f>
        <v>56222023081508264724062</v>
      </c>
      <c r="C981" s="9" t="s">
        <v>6</v>
      </c>
      <c r="D981" s="9" t="str">
        <f>"李文花"</f>
        <v>李文花</v>
      </c>
      <c r="E981" s="10"/>
    </row>
    <row r="982" customHeight="1" spans="1:5">
      <c r="A982" s="8">
        <v>980</v>
      </c>
      <c r="B982" s="9" t="str">
        <f>"56222023081209111516188"</f>
        <v>56222023081209111516188</v>
      </c>
      <c r="C982" s="9" t="s">
        <v>6</v>
      </c>
      <c r="D982" s="9" t="str">
        <f>"李始丽"</f>
        <v>李始丽</v>
      </c>
      <c r="E982" s="10"/>
    </row>
    <row r="983" customHeight="1" spans="1:5">
      <c r="A983" s="8">
        <v>981</v>
      </c>
      <c r="B983" s="9" t="str">
        <f>"56222023081509440325231"</f>
        <v>56222023081509440325231</v>
      </c>
      <c r="C983" s="9" t="s">
        <v>6</v>
      </c>
      <c r="D983" s="9" t="str">
        <f>"陈月乾"</f>
        <v>陈月乾</v>
      </c>
      <c r="E983" s="10"/>
    </row>
    <row r="984" customHeight="1" spans="1:5">
      <c r="A984" s="8">
        <v>982</v>
      </c>
      <c r="B984" s="9" t="str">
        <f>"56222023081309232417861"</f>
        <v>56222023081309232417861</v>
      </c>
      <c r="C984" s="9" t="s">
        <v>6</v>
      </c>
      <c r="D984" s="9" t="str">
        <f>"许少玲"</f>
        <v>许少玲</v>
      </c>
      <c r="E984" s="10"/>
    </row>
    <row r="985" customHeight="1" spans="1:5">
      <c r="A985" s="8">
        <v>983</v>
      </c>
      <c r="B985" s="9" t="str">
        <f>"56222023081509373925111"</f>
        <v>56222023081509373925111</v>
      </c>
      <c r="C985" s="9" t="s">
        <v>6</v>
      </c>
      <c r="D985" s="9" t="str">
        <f>"羊丹霞"</f>
        <v>羊丹霞</v>
      </c>
      <c r="E985" s="10"/>
    </row>
    <row r="986" customHeight="1" spans="1:5">
      <c r="A986" s="8">
        <v>984</v>
      </c>
      <c r="B986" s="9" t="str">
        <f>"56222023081423584423907"</f>
        <v>56222023081423584423907</v>
      </c>
      <c r="C986" s="9" t="s">
        <v>6</v>
      </c>
      <c r="D986" s="9" t="str">
        <f>"吴周越"</f>
        <v>吴周越</v>
      </c>
      <c r="E986" s="10"/>
    </row>
    <row r="987" customHeight="1" spans="1:5">
      <c r="A987" s="8">
        <v>985</v>
      </c>
      <c r="B987" s="9" t="str">
        <f>"56222023081509084224449"</f>
        <v>56222023081509084224449</v>
      </c>
      <c r="C987" s="9" t="s">
        <v>6</v>
      </c>
      <c r="D987" s="9" t="str">
        <f>"陈梅玲"</f>
        <v>陈梅玲</v>
      </c>
      <c r="E987" s="10"/>
    </row>
    <row r="988" customHeight="1" spans="1:5">
      <c r="A988" s="8">
        <v>986</v>
      </c>
      <c r="B988" s="9" t="str">
        <f>"56222023081410175520630"</f>
        <v>56222023081410175520630</v>
      </c>
      <c r="C988" s="9" t="s">
        <v>6</v>
      </c>
      <c r="D988" s="9" t="str">
        <f>"钟冠美"</f>
        <v>钟冠美</v>
      </c>
      <c r="E988" s="10"/>
    </row>
    <row r="989" customHeight="1" spans="1:5">
      <c r="A989" s="8">
        <v>987</v>
      </c>
      <c r="B989" s="9" t="str">
        <f>"56222023081510050625636"</f>
        <v>56222023081510050625636</v>
      </c>
      <c r="C989" s="9" t="s">
        <v>6</v>
      </c>
      <c r="D989" s="9" t="str">
        <f>"陈杏莲"</f>
        <v>陈杏莲</v>
      </c>
      <c r="E989" s="10"/>
    </row>
    <row r="990" customHeight="1" spans="1:5">
      <c r="A990" s="8">
        <v>988</v>
      </c>
      <c r="B990" s="9" t="str">
        <f>"56222023081500011923911"</f>
        <v>56222023081500011923911</v>
      </c>
      <c r="C990" s="9" t="s">
        <v>6</v>
      </c>
      <c r="D990" s="9" t="str">
        <f>"黎新辉"</f>
        <v>黎新辉</v>
      </c>
      <c r="E990" s="10"/>
    </row>
    <row r="991" customHeight="1" spans="1:5">
      <c r="A991" s="8">
        <v>989</v>
      </c>
      <c r="B991" s="9" t="str">
        <f>"56222023081320531519050"</f>
        <v>56222023081320531519050</v>
      </c>
      <c r="C991" s="9" t="s">
        <v>6</v>
      </c>
      <c r="D991" s="9" t="str">
        <f>"许蕴迪"</f>
        <v>许蕴迪</v>
      </c>
      <c r="E991" s="10"/>
    </row>
    <row r="992" customHeight="1" spans="1:5">
      <c r="A992" s="8">
        <v>990</v>
      </c>
      <c r="B992" s="9" t="str">
        <f>"56222023081219512817339"</f>
        <v>56222023081219512817339</v>
      </c>
      <c r="C992" s="9" t="s">
        <v>6</v>
      </c>
      <c r="D992" s="9" t="str">
        <f>"赵运合"</f>
        <v>赵运合</v>
      </c>
      <c r="E992" s="10"/>
    </row>
    <row r="993" customHeight="1" spans="1:5">
      <c r="A993" s="8">
        <v>991</v>
      </c>
      <c r="B993" s="9" t="str">
        <f>"56222023081509564225477"</f>
        <v>56222023081509564225477</v>
      </c>
      <c r="C993" s="9" t="s">
        <v>6</v>
      </c>
      <c r="D993" s="9" t="str">
        <f>"叶凤洁"</f>
        <v>叶凤洁</v>
      </c>
      <c r="E993" s="10"/>
    </row>
    <row r="994" customHeight="1" spans="1:5">
      <c r="A994" s="8">
        <v>992</v>
      </c>
      <c r="B994" s="9" t="str">
        <f>"56222023081509343325053"</f>
        <v>56222023081509343325053</v>
      </c>
      <c r="C994" s="9" t="s">
        <v>6</v>
      </c>
      <c r="D994" s="9" t="str">
        <f>"董军姐"</f>
        <v>董军姐</v>
      </c>
      <c r="E994" s="10"/>
    </row>
    <row r="995" customHeight="1" spans="1:5">
      <c r="A995" s="8">
        <v>993</v>
      </c>
      <c r="B995" s="9" t="str">
        <f>"56222023081509473125308"</f>
        <v>56222023081509473125308</v>
      </c>
      <c r="C995" s="9" t="s">
        <v>6</v>
      </c>
      <c r="D995" s="9" t="str">
        <f>"张洁颖"</f>
        <v>张洁颖</v>
      </c>
      <c r="E995" s="10"/>
    </row>
    <row r="996" customHeight="1" spans="1:5">
      <c r="A996" s="8">
        <v>994</v>
      </c>
      <c r="B996" s="9" t="str">
        <f>"56222023081323554219434"</f>
        <v>56222023081323554219434</v>
      </c>
      <c r="C996" s="9" t="s">
        <v>6</v>
      </c>
      <c r="D996" s="9" t="str">
        <f>"羊秀梅"</f>
        <v>羊秀梅</v>
      </c>
      <c r="E996" s="10"/>
    </row>
    <row r="997" customHeight="1" spans="1:5">
      <c r="A997" s="8">
        <v>995</v>
      </c>
      <c r="B997" s="9" t="str">
        <f>"56222023081510085025692"</f>
        <v>56222023081510085025692</v>
      </c>
      <c r="C997" s="9" t="s">
        <v>6</v>
      </c>
      <c r="D997" s="9" t="str">
        <f>"黎小风"</f>
        <v>黎小风</v>
      </c>
      <c r="E997" s="10"/>
    </row>
    <row r="998" customHeight="1" spans="1:5">
      <c r="A998" s="8">
        <v>996</v>
      </c>
      <c r="B998" s="9" t="str">
        <f>"56222023081510271925966"</f>
        <v>56222023081510271925966</v>
      </c>
      <c r="C998" s="9" t="s">
        <v>6</v>
      </c>
      <c r="D998" s="9" t="str">
        <f>"陈莹"</f>
        <v>陈莹</v>
      </c>
      <c r="E998" s="10"/>
    </row>
    <row r="999" customHeight="1" spans="1:5">
      <c r="A999" s="8">
        <v>997</v>
      </c>
      <c r="B999" s="9" t="str">
        <f>"56222023081422554423806"</f>
        <v>56222023081422554423806</v>
      </c>
      <c r="C999" s="9" t="s">
        <v>6</v>
      </c>
      <c r="D999" s="9" t="str">
        <f>"刘淑燕"</f>
        <v>刘淑燕</v>
      </c>
      <c r="E999" s="10"/>
    </row>
    <row r="1000" customHeight="1" spans="1:5">
      <c r="A1000" s="8">
        <v>998</v>
      </c>
      <c r="B1000" s="9" t="str">
        <f>"56222023081418374123123"</f>
        <v>56222023081418374123123</v>
      </c>
      <c r="C1000" s="9" t="s">
        <v>6</v>
      </c>
      <c r="D1000" s="9" t="str">
        <f>"吴炳娟"</f>
        <v>吴炳娟</v>
      </c>
      <c r="E1000" s="10"/>
    </row>
    <row r="1001" customHeight="1" spans="1:5">
      <c r="A1001" s="8">
        <v>999</v>
      </c>
      <c r="B1001" s="9" t="str">
        <f>"56222023081510200425868"</f>
        <v>56222023081510200425868</v>
      </c>
      <c r="C1001" s="9" t="s">
        <v>6</v>
      </c>
      <c r="D1001" s="9" t="str">
        <f>"李始娟"</f>
        <v>李始娟</v>
      </c>
      <c r="E1001" s="10"/>
    </row>
    <row r="1002" customHeight="1" spans="1:5">
      <c r="A1002" s="8">
        <v>1000</v>
      </c>
      <c r="B1002" s="9" t="str">
        <f>"56222023081510390626165"</f>
        <v>56222023081510390626165</v>
      </c>
      <c r="C1002" s="9" t="s">
        <v>6</v>
      </c>
      <c r="D1002" s="9" t="str">
        <f>"何冬爱"</f>
        <v>何冬爱</v>
      </c>
      <c r="E1002" s="10"/>
    </row>
    <row r="1003" customHeight="1" spans="1:5">
      <c r="A1003" s="8">
        <v>1001</v>
      </c>
      <c r="B1003" s="9" t="str">
        <f>"56222023081415015422167"</f>
        <v>56222023081415015422167</v>
      </c>
      <c r="C1003" s="9" t="s">
        <v>6</v>
      </c>
      <c r="D1003" s="9" t="str">
        <f>"李学仕"</f>
        <v>李学仕</v>
      </c>
      <c r="E1003" s="10"/>
    </row>
    <row r="1004" customHeight="1" spans="1:5">
      <c r="A1004" s="8">
        <v>1002</v>
      </c>
      <c r="B1004" s="9" t="str">
        <f>"56222023081510240325923"</f>
        <v>56222023081510240325923</v>
      </c>
      <c r="C1004" s="9" t="s">
        <v>6</v>
      </c>
      <c r="D1004" s="9" t="str">
        <f>"郭秀萍"</f>
        <v>郭秀萍</v>
      </c>
      <c r="E1004" s="10"/>
    </row>
    <row r="1005" customHeight="1" spans="1:5">
      <c r="A1005" s="8">
        <v>1003</v>
      </c>
      <c r="B1005" s="9" t="str">
        <f>"56222023081209035816167"</f>
        <v>56222023081209035816167</v>
      </c>
      <c r="C1005" s="9" t="s">
        <v>6</v>
      </c>
      <c r="D1005" s="9" t="str">
        <f>"钟斯董"</f>
        <v>钟斯董</v>
      </c>
      <c r="E1005" s="10"/>
    </row>
    <row r="1006" customHeight="1" spans="1:5">
      <c r="A1006" s="8">
        <v>1004</v>
      </c>
      <c r="B1006" s="9" t="str">
        <f>"56222023081316160518575"</f>
        <v>56222023081316160518575</v>
      </c>
      <c r="C1006" s="9" t="s">
        <v>6</v>
      </c>
      <c r="D1006" s="9" t="str">
        <f>"蒲康妹"</f>
        <v>蒲康妹</v>
      </c>
      <c r="E1006" s="10"/>
    </row>
    <row r="1007" customHeight="1" spans="1:5">
      <c r="A1007" s="8">
        <v>1005</v>
      </c>
      <c r="B1007" s="9" t="str">
        <f>"56222023081510434526228"</f>
        <v>56222023081510434526228</v>
      </c>
      <c r="C1007" s="9" t="s">
        <v>6</v>
      </c>
      <c r="D1007" s="9" t="str">
        <f>"陈秀花"</f>
        <v>陈秀花</v>
      </c>
      <c r="E1007" s="10"/>
    </row>
    <row r="1008" customHeight="1" spans="1:5">
      <c r="A1008" s="8">
        <v>1006</v>
      </c>
      <c r="B1008" s="9" t="str">
        <f>"56222023081510010625560"</f>
        <v>56222023081510010625560</v>
      </c>
      <c r="C1008" s="9" t="s">
        <v>6</v>
      </c>
      <c r="D1008" s="9" t="str">
        <f>"宁秋敏"</f>
        <v>宁秋敏</v>
      </c>
      <c r="E1008" s="10"/>
    </row>
    <row r="1009" customHeight="1" spans="1:5">
      <c r="A1009" s="8">
        <v>1007</v>
      </c>
      <c r="B1009" s="9" t="str">
        <f>"56222023081422113923708"</f>
        <v>56222023081422113923708</v>
      </c>
      <c r="C1009" s="9" t="s">
        <v>6</v>
      </c>
      <c r="D1009" s="9" t="str">
        <f>"孙燕娜"</f>
        <v>孙燕娜</v>
      </c>
      <c r="E1009" s="10"/>
    </row>
    <row r="1010" customHeight="1" spans="1:5">
      <c r="A1010" s="8">
        <v>1008</v>
      </c>
      <c r="B1010" s="9" t="str">
        <f>"56222023081510342426087"</f>
        <v>56222023081510342426087</v>
      </c>
      <c r="C1010" s="9" t="s">
        <v>6</v>
      </c>
      <c r="D1010" s="9" t="str">
        <f>"陈豪富"</f>
        <v>陈豪富</v>
      </c>
      <c r="E1010" s="10"/>
    </row>
    <row r="1011" customHeight="1" spans="1:5">
      <c r="A1011" s="8">
        <v>1009</v>
      </c>
      <c r="B1011" s="9" t="str">
        <f>"56222023081509224024812"</f>
        <v>56222023081509224024812</v>
      </c>
      <c r="C1011" s="9" t="s">
        <v>6</v>
      </c>
      <c r="D1011" s="9" t="str">
        <f>"吴晓花"</f>
        <v>吴晓花</v>
      </c>
      <c r="E1011" s="10"/>
    </row>
    <row r="1012" customHeight="1" spans="1:5">
      <c r="A1012" s="8">
        <v>1010</v>
      </c>
      <c r="B1012" s="9" t="str">
        <f>"56222023081510311026034"</f>
        <v>56222023081510311026034</v>
      </c>
      <c r="C1012" s="9" t="s">
        <v>6</v>
      </c>
      <c r="D1012" s="9" t="str">
        <f>"钟佳晓"</f>
        <v>钟佳晓</v>
      </c>
      <c r="E1012" s="10"/>
    </row>
    <row r="1013" customHeight="1" spans="1:5">
      <c r="A1013" s="8">
        <v>1011</v>
      </c>
      <c r="B1013" s="9" t="str">
        <f>"56222023081422422423783"</f>
        <v>56222023081422422423783</v>
      </c>
      <c r="C1013" s="9" t="s">
        <v>6</v>
      </c>
      <c r="D1013" s="9" t="str">
        <f>"张晓慧"</f>
        <v>张晓慧</v>
      </c>
      <c r="E1013" s="10"/>
    </row>
    <row r="1014" customHeight="1" spans="1:5">
      <c r="A1014" s="8">
        <v>1012</v>
      </c>
      <c r="B1014" s="9" t="str">
        <f>"56222023081510173025826"</f>
        <v>56222023081510173025826</v>
      </c>
      <c r="C1014" s="9" t="s">
        <v>6</v>
      </c>
      <c r="D1014" s="9" t="str">
        <f>"王集"</f>
        <v>王集</v>
      </c>
      <c r="E1014" s="10"/>
    </row>
    <row r="1015" customHeight="1" spans="1:5">
      <c r="A1015" s="8">
        <v>1013</v>
      </c>
      <c r="B1015" s="9" t="str">
        <f>"56222023081509492125349"</f>
        <v>56222023081509492125349</v>
      </c>
      <c r="C1015" s="9" t="s">
        <v>6</v>
      </c>
      <c r="D1015" s="9" t="str">
        <f>"张秀英"</f>
        <v>张秀英</v>
      </c>
      <c r="E1015" s="10"/>
    </row>
    <row r="1016" customHeight="1" spans="1:5">
      <c r="A1016" s="8">
        <v>1014</v>
      </c>
      <c r="B1016" s="9" t="str">
        <f>"56222023081510505926331"</f>
        <v>56222023081510505926331</v>
      </c>
      <c r="C1016" s="9" t="s">
        <v>6</v>
      </c>
      <c r="D1016" s="9" t="str">
        <f>"黄明素"</f>
        <v>黄明素</v>
      </c>
      <c r="E1016" s="10"/>
    </row>
    <row r="1017" customHeight="1" spans="1:5">
      <c r="A1017" s="8">
        <v>1015</v>
      </c>
      <c r="B1017" s="9" t="str">
        <f>"56222023081210094616312"</f>
        <v>56222023081210094616312</v>
      </c>
      <c r="C1017" s="9" t="s">
        <v>6</v>
      </c>
      <c r="D1017" s="9" t="str">
        <f>"许锋香"</f>
        <v>许锋香</v>
      </c>
      <c r="E1017" s="10"/>
    </row>
    <row r="1018" customHeight="1" spans="1:5">
      <c r="A1018" s="8">
        <v>1016</v>
      </c>
      <c r="B1018" s="9" t="str">
        <f>"56222023081510064925656"</f>
        <v>56222023081510064925656</v>
      </c>
      <c r="C1018" s="9" t="s">
        <v>6</v>
      </c>
      <c r="D1018" s="9" t="str">
        <f>"刘启兑"</f>
        <v>刘启兑</v>
      </c>
      <c r="E1018" s="10"/>
    </row>
    <row r="1019" customHeight="1" spans="1:5">
      <c r="A1019" s="8">
        <v>1017</v>
      </c>
      <c r="B1019" s="9" t="str">
        <f>"56222023081510272225968"</f>
        <v>56222023081510272225968</v>
      </c>
      <c r="C1019" s="9" t="s">
        <v>6</v>
      </c>
      <c r="D1019" s="9" t="str">
        <f>"朱发庚"</f>
        <v>朱发庚</v>
      </c>
      <c r="E1019" s="10"/>
    </row>
    <row r="1020" customHeight="1" spans="1:5">
      <c r="A1020" s="8">
        <v>1018</v>
      </c>
      <c r="B1020" s="9" t="str">
        <f>"56222023081510272325970"</f>
        <v>56222023081510272325970</v>
      </c>
      <c r="C1020" s="9" t="s">
        <v>6</v>
      </c>
      <c r="D1020" s="9" t="str">
        <f>"符金妃"</f>
        <v>符金妃</v>
      </c>
      <c r="E1020" s="10"/>
    </row>
    <row r="1021" customHeight="1" spans="1:5">
      <c r="A1021" s="8">
        <v>1019</v>
      </c>
      <c r="B1021" s="9" t="str">
        <f>"56222023081322393919301"</f>
        <v>56222023081322393919301</v>
      </c>
      <c r="C1021" s="9" t="s">
        <v>6</v>
      </c>
      <c r="D1021" s="9" t="str">
        <f>"曾家玲"</f>
        <v>曾家玲</v>
      </c>
      <c r="E1021" s="10"/>
    </row>
    <row r="1022" customHeight="1" spans="1:5">
      <c r="A1022" s="8">
        <v>1020</v>
      </c>
      <c r="B1022" s="9" t="str">
        <f>"56222023081510130825769"</f>
        <v>56222023081510130825769</v>
      </c>
      <c r="C1022" s="9" t="s">
        <v>6</v>
      </c>
      <c r="D1022" s="9" t="str">
        <f>"许莲霞"</f>
        <v>许莲霞</v>
      </c>
      <c r="E1022" s="10"/>
    </row>
    <row r="1023" customHeight="1" spans="1:5">
      <c r="A1023" s="8">
        <v>1021</v>
      </c>
      <c r="B1023" s="9" t="str">
        <f>"56222023081510310726031"</f>
        <v>56222023081510310726031</v>
      </c>
      <c r="C1023" s="9" t="s">
        <v>6</v>
      </c>
      <c r="D1023" s="9" t="str">
        <f>"黎秀菊"</f>
        <v>黎秀菊</v>
      </c>
      <c r="E1023" s="10"/>
    </row>
    <row r="1024" customHeight="1" spans="1:5">
      <c r="A1024" s="8">
        <v>1022</v>
      </c>
      <c r="B1024" s="9" t="str">
        <f>"56222023081510434526229"</f>
        <v>56222023081510434526229</v>
      </c>
      <c r="C1024" s="9" t="s">
        <v>6</v>
      </c>
      <c r="D1024" s="9" t="str">
        <f>"孙学悦"</f>
        <v>孙学悦</v>
      </c>
      <c r="E1024" s="10"/>
    </row>
    <row r="1025" customHeight="1" spans="1:5">
      <c r="A1025" s="8">
        <v>1023</v>
      </c>
      <c r="B1025" s="9" t="str">
        <f>"56222023081510485726299"</f>
        <v>56222023081510485726299</v>
      </c>
      <c r="C1025" s="9" t="s">
        <v>6</v>
      </c>
      <c r="D1025" s="9" t="str">
        <f>"丁志芳"</f>
        <v>丁志芳</v>
      </c>
      <c r="E1025" s="10"/>
    </row>
    <row r="1026" customHeight="1" spans="1:5">
      <c r="A1026" s="8">
        <v>1024</v>
      </c>
      <c r="B1026" s="9" t="str">
        <f>"56222023081510263825956"</f>
        <v>56222023081510263825956</v>
      </c>
      <c r="C1026" s="9" t="s">
        <v>6</v>
      </c>
      <c r="D1026" s="9" t="str">
        <f>"陈立"</f>
        <v>陈立</v>
      </c>
      <c r="E1026" s="10"/>
    </row>
    <row r="1027" customHeight="1" spans="1:5">
      <c r="A1027" s="8">
        <v>1025</v>
      </c>
      <c r="B1027" s="9" t="str">
        <f>"56222023081408275419673"</f>
        <v>56222023081408275419673</v>
      </c>
      <c r="C1027" s="9" t="s">
        <v>6</v>
      </c>
      <c r="D1027" s="9" t="str">
        <f>"赵冠蓉"</f>
        <v>赵冠蓉</v>
      </c>
      <c r="E1027" s="10"/>
    </row>
    <row r="1028" customHeight="1" spans="1:5">
      <c r="A1028" s="8">
        <v>1026</v>
      </c>
      <c r="B1028" s="9" t="str">
        <f>"56222023081510121625753"</f>
        <v>56222023081510121625753</v>
      </c>
      <c r="C1028" s="9" t="s">
        <v>6</v>
      </c>
      <c r="D1028" s="9" t="str">
        <f>"谢昌花"</f>
        <v>谢昌花</v>
      </c>
      <c r="E1028" s="10"/>
    </row>
    <row r="1029" customHeight="1" spans="1:5">
      <c r="A1029" s="8">
        <v>1027</v>
      </c>
      <c r="B1029" s="9" t="str">
        <f>"56222023081510412426196"</f>
        <v>56222023081510412426196</v>
      </c>
      <c r="C1029" s="9" t="s">
        <v>6</v>
      </c>
      <c r="D1029" s="9" t="str">
        <f>"王有玲"</f>
        <v>王有玲</v>
      </c>
      <c r="E1029" s="10"/>
    </row>
    <row r="1030" customHeight="1" spans="1:5">
      <c r="A1030" s="8">
        <v>1028</v>
      </c>
      <c r="B1030" s="9" t="str">
        <f>"56222023081511034926509"</f>
        <v>56222023081511034926509</v>
      </c>
      <c r="C1030" s="9" t="s">
        <v>6</v>
      </c>
      <c r="D1030" s="9" t="str">
        <f>"郑永燕"</f>
        <v>郑永燕</v>
      </c>
      <c r="E1030" s="10"/>
    </row>
    <row r="1031" customHeight="1" spans="1:5">
      <c r="A1031" s="8">
        <v>1029</v>
      </c>
      <c r="B1031" s="9" t="str">
        <f>"56222023081319463918930"</f>
        <v>56222023081319463918930</v>
      </c>
      <c r="C1031" s="9" t="s">
        <v>6</v>
      </c>
      <c r="D1031" s="9" t="str">
        <f>"李琼博"</f>
        <v>李琼博</v>
      </c>
      <c r="E1031" s="10"/>
    </row>
    <row r="1032" customHeight="1" spans="1:5">
      <c r="A1032" s="8">
        <v>1030</v>
      </c>
      <c r="B1032" s="9" t="str">
        <f>"56222023081413370521745"</f>
        <v>56222023081413370521745</v>
      </c>
      <c r="C1032" s="9" t="s">
        <v>6</v>
      </c>
      <c r="D1032" s="9" t="str">
        <f>"王宏娥"</f>
        <v>王宏娥</v>
      </c>
      <c r="E1032" s="10"/>
    </row>
    <row r="1033" customHeight="1" spans="1:5">
      <c r="A1033" s="8">
        <v>1031</v>
      </c>
      <c r="B1033" s="9" t="str">
        <f>"56222023081510472526278"</f>
        <v>56222023081510472526278</v>
      </c>
      <c r="C1033" s="9" t="s">
        <v>6</v>
      </c>
      <c r="D1033" s="9" t="str">
        <f>"王雅琅"</f>
        <v>王雅琅</v>
      </c>
      <c r="E1033" s="10"/>
    </row>
    <row r="1034" customHeight="1" spans="1:5">
      <c r="A1034" s="8">
        <v>1032</v>
      </c>
      <c r="B1034" s="9" t="str">
        <f>"56222023081410403720796"</f>
        <v>56222023081410403720796</v>
      </c>
      <c r="C1034" s="9" t="s">
        <v>6</v>
      </c>
      <c r="D1034" s="9" t="str">
        <f>"陈洪霞"</f>
        <v>陈洪霞</v>
      </c>
      <c r="E1034" s="10"/>
    </row>
    <row r="1035" customHeight="1" spans="1:5">
      <c r="A1035" s="8">
        <v>1033</v>
      </c>
      <c r="B1035" s="9" t="str">
        <f>"56222023081509533925429"</f>
        <v>56222023081509533925429</v>
      </c>
      <c r="C1035" s="9" t="s">
        <v>6</v>
      </c>
      <c r="D1035" s="9" t="str">
        <f>"杨永教"</f>
        <v>杨永教</v>
      </c>
      <c r="E1035" s="10"/>
    </row>
    <row r="1036" customHeight="1" spans="1:5">
      <c r="A1036" s="8">
        <v>1034</v>
      </c>
      <c r="B1036" s="9" t="str">
        <f>"56222023081511102926579"</f>
        <v>56222023081511102926579</v>
      </c>
      <c r="C1036" s="9" t="s">
        <v>6</v>
      </c>
      <c r="D1036" s="9" t="str">
        <f>"羊玉姊"</f>
        <v>羊玉姊</v>
      </c>
      <c r="E1036" s="10"/>
    </row>
    <row r="1037" customHeight="1" spans="1:5">
      <c r="A1037" s="8">
        <v>1035</v>
      </c>
      <c r="B1037" s="9" t="str">
        <f>"56222023081511020826482"</f>
        <v>56222023081511020826482</v>
      </c>
      <c r="C1037" s="9" t="s">
        <v>6</v>
      </c>
      <c r="D1037" s="9" t="str">
        <f>"张菊香"</f>
        <v>张菊香</v>
      </c>
      <c r="E1037" s="10"/>
    </row>
    <row r="1038" customHeight="1" spans="1:5">
      <c r="A1038" s="8">
        <v>1036</v>
      </c>
      <c r="B1038" s="9" t="str">
        <f>"56222023081510374426137"</f>
        <v>56222023081510374426137</v>
      </c>
      <c r="C1038" s="9" t="s">
        <v>6</v>
      </c>
      <c r="D1038" s="9" t="str">
        <f>"王元秀"</f>
        <v>王元秀</v>
      </c>
      <c r="E1038" s="10"/>
    </row>
    <row r="1039" customHeight="1" spans="1:5">
      <c r="A1039" s="8">
        <v>1037</v>
      </c>
      <c r="B1039" s="9" t="str">
        <f>"56222023081508532024156"</f>
        <v>56222023081508532024156</v>
      </c>
      <c r="C1039" s="9" t="s">
        <v>6</v>
      </c>
      <c r="D1039" s="9" t="str">
        <f>"林岩秀"</f>
        <v>林岩秀</v>
      </c>
      <c r="E1039" s="10"/>
    </row>
    <row r="1040" customHeight="1" spans="1:5">
      <c r="A1040" s="8">
        <v>1038</v>
      </c>
      <c r="B1040" s="9" t="str">
        <f>"56222023081501224623952"</f>
        <v>56222023081501224623952</v>
      </c>
      <c r="C1040" s="9" t="s">
        <v>6</v>
      </c>
      <c r="D1040" s="9" t="str">
        <f>"王召丽"</f>
        <v>王召丽</v>
      </c>
      <c r="E1040" s="10"/>
    </row>
    <row r="1041" customHeight="1" spans="1:5">
      <c r="A1041" s="8">
        <v>1039</v>
      </c>
      <c r="B1041" s="9" t="str">
        <f>"56222023081511290226810"</f>
        <v>56222023081511290226810</v>
      </c>
      <c r="C1041" s="9" t="s">
        <v>6</v>
      </c>
      <c r="D1041" s="9" t="str">
        <f>"陈少环"</f>
        <v>陈少环</v>
      </c>
      <c r="E1041" s="10"/>
    </row>
    <row r="1042" customHeight="1" spans="1:5">
      <c r="A1042" s="8">
        <v>1040</v>
      </c>
      <c r="B1042" s="9" t="str">
        <f>"56222023081511225326741"</f>
        <v>56222023081511225326741</v>
      </c>
      <c r="C1042" s="9" t="s">
        <v>6</v>
      </c>
      <c r="D1042" s="9" t="str">
        <f>"符开惠"</f>
        <v>符开惠</v>
      </c>
      <c r="E1042" s="10"/>
    </row>
    <row r="1043" customHeight="1" spans="1:5">
      <c r="A1043" s="8">
        <v>1041</v>
      </c>
      <c r="B1043" s="9" t="str">
        <f>"56222023081509503325377"</f>
        <v>56222023081509503325377</v>
      </c>
      <c r="C1043" s="9" t="s">
        <v>6</v>
      </c>
      <c r="D1043" s="9" t="str">
        <f>"何发婷"</f>
        <v>何发婷</v>
      </c>
      <c r="E1043" s="10"/>
    </row>
    <row r="1044" customHeight="1" spans="1:5">
      <c r="A1044" s="8">
        <v>1042</v>
      </c>
      <c r="B1044" s="9" t="str">
        <f>"56222023081510075225673"</f>
        <v>56222023081510075225673</v>
      </c>
      <c r="C1044" s="9" t="s">
        <v>6</v>
      </c>
      <c r="D1044" s="9" t="str">
        <f>"王玉珍"</f>
        <v>王玉珍</v>
      </c>
      <c r="E1044" s="10"/>
    </row>
    <row r="1045" customHeight="1" spans="1:5">
      <c r="A1045" s="8">
        <v>1043</v>
      </c>
      <c r="B1045" s="9" t="str">
        <f>"56222023081511345726876"</f>
        <v>56222023081511345726876</v>
      </c>
      <c r="C1045" s="9" t="s">
        <v>6</v>
      </c>
      <c r="D1045" s="9" t="str">
        <f>"陈美成"</f>
        <v>陈美成</v>
      </c>
      <c r="E1045" s="10"/>
    </row>
    <row r="1046" customHeight="1" spans="1:5">
      <c r="A1046" s="8">
        <v>1044</v>
      </c>
      <c r="B1046" s="9" t="str">
        <f>"56222023081511113926589"</f>
        <v>56222023081511113926589</v>
      </c>
      <c r="C1046" s="9" t="s">
        <v>6</v>
      </c>
      <c r="D1046" s="9" t="str">
        <f>"王壮丹"</f>
        <v>王壮丹</v>
      </c>
      <c r="E1046" s="10"/>
    </row>
    <row r="1047" customHeight="1" spans="1:5">
      <c r="A1047" s="8">
        <v>1045</v>
      </c>
      <c r="B1047" s="9" t="str">
        <f>"56222023081511133626610"</f>
        <v>56222023081511133626610</v>
      </c>
      <c r="C1047" s="9" t="s">
        <v>6</v>
      </c>
      <c r="D1047" s="9" t="str">
        <f>"郑可娜"</f>
        <v>郑可娜</v>
      </c>
      <c r="E1047" s="10"/>
    </row>
    <row r="1048" customHeight="1" spans="1:5">
      <c r="A1048" s="8">
        <v>1046</v>
      </c>
      <c r="B1048" s="9" t="str">
        <f>"56222023081511184126685"</f>
        <v>56222023081511184126685</v>
      </c>
      <c r="C1048" s="9" t="s">
        <v>6</v>
      </c>
      <c r="D1048" s="9" t="str">
        <f>"苏采诗"</f>
        <v>苏采诗</v>
      </c>
      <c r="E1048" s="10"/>
    </row>
    <row r="1049" customHeight="1" spans="1:5">
      <c r="A1049" s="8">
        <v>1047</v>
      </c>
      <c r="B1049" s="9" t="str">
        <f>"56222023081510301026014"</f>
        <v>56222023081510301026014</v>
      </c>
      <c r="C1049" s="9" t="s">
        <v>6</v>
      </c>
      <c r="D1049" s="9" t="str">
        <f>"陈庆渊"</f>
        <v>陈庆渊</v>
      </c>
      <c r="E1049" s="10"/>
    </row>
    <row r="1050" customHeight="1" spans="1:5">
      <c r="A1050" s="8">
        <v>1048</v>
      </c>
      <c r="B1050" s="9" t="str">
        <f>"56222023081510145225793"</f>
        <v>56222023081510145225793</v>
      </c>
      <c r="C1050" s="9" t="s">
        <v>6</v>
      </c>
      <c r="D1050" s="9" t="str">
        <f>"钟颖"</f>
        <v>钟颖</v>
      </c>
      <c r="E1050" s="10"/>
    </row>
    <row r="1051" customHeight="1" spans="1:5">
      <c r="A1051" s="8">
        <v>1049</v>
      </c>
      <c r="B1051" s="9" t="str">
        <f>"56222023081511163726656"</f>
        <v>56222023081511163726656</v>
      </c>
      <c r="C1051" s="9" t="s">
        <v>6</v>
      </c>
      <c r="D1051" s="9" t="str">
        <f>"何世姣"</f>
        <v>何世姣</v>
      </c>
      <c r="E1051" s="10"/>
    </row>
    <row r="1052" customHeight="1" spans="1:5">
      <c r="A1052" s="8">
        <v>1050</v>
      </c>
      <c r="B1052" s="9" t="str">
        <f>"56222023081511581727128"</f>
        <v>56222023081511581727128</v>
      </c>
      <c r="C1052" s="9" t="s">
        <v>6</v>
      </c>
      <c r="D1052" s="9" t="str">
        <f>"吴婆恩"</f>
        <v>吴婆恩</v>
      </c>
      <c r="E1052" s="10"/>
    </row>
    <row r="1053" customHeight="1" spans="1:5">
      <c r="A1053" s="8">
        <v>1051</v>
      </c>
      <c r="B1053" s="9" t="str">
        <f>"56222023081511482027027"</f>
        <v>56222023081511482027027</v>
      </c>
      <c r="C1053" s="9" t="s">
        <v>6</v>
      </c>
      <c r="D1053" s="9" t="str">
        <f>"王美爱"</f>
        <v>王美爱</v>
      </c>
      <c r="E1053" s="10"/>
    </row>
    <row r="1054" customHeight="1" spans="1:5">
      <c r="A1054" s="8">
        <v>1052</v>
      </c>
      <c r="B1054" s="9" t="str">
        <f>"56222023081419354323258"</f>
        <v>56222023081419354323258</v>
      </c>
      <c r="C1054" s="9" t="s">
        <v>6</v>
      </c>
      <c r="D1054" s="9" t="str">
        <f>"林小柔"</f>
        <v>林小柔</v>
      </c>
      <c r="E1054" s="10"/>
    </row>
  </sheetData>
  <mergeCells count="1">
    <mergeCell ref="A1:E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通过资格初审人员名单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Lenovo06</cp:lastModifiedBy>
  <dcterms:created xsi:type="dcterms:W3CDTF">2023-08-17T01:55:00Z</dcterms:created>
  <dcterms:modified xsi:type="dcterms:W3CDTF">2023-08-18T01:28:48Z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A5FAF62823E44D0586309A631AA8DD2A_13</vt:lpwstr>
  </property>
  <property fmtid="{D5CDD505-2E9C-101B-9397-08002B2CF9AE}" pid="3" name="KSOProductBuildVer">
    <vt:lpwstr>2052-11.1.0.14309</vt:lpwstr>
  </property>
</Properties>
</file>