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儋州市那大镇卫生院公开招聘资格审查合格人员名单" sheetId="1" r:id="rId1"/>
  </sheets>
  <definedNames/>
  <calcPr fullCalcOnLoad="1"/>
</workbook>
</file>

<file path=xl/sharedStrings.xml><?xml version="1.0" encoding="utf-8"?>
<sst xmlns="http://schemas.openxmlformats.org/spreadsheetml/2006/main" count="441" uniqueCount="8">
  <si>
    <t>附件1：儋州市那大镇卫生院公开招聘资格审查合格人员名单</t>
  </si>
  <si>
    <t>序号</t>
  </si>
  <si>
    <t>报考号</t>
  </si>
  <si>
    <t>报考岗位</t>
  </si>
  <si>
    <t>姓名</t>
  </si>
  <si>
    <t>0101_临床护士</t>
  </si>
  <si>
    <t>0102_临床护士</t>
  </si>
  <si>
    <t>许莲荣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</si>
</sst>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6"/>
      <color indexed="8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  <font>
      <b/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7"/>
  <sheetViews>
    <sheetView tabSelected="1" workbookViewId="0" topLeftCell="A1">
      <selection activeCell="B444" sqref="B444"/>
    </sheetView>
  </sheetViews>
  <sheetFormatPr defaultColWidth="9.00390625" defaultRowHeight="15"/>
  <cols>
    <col min="1" max="1" width="10.140625" style="2" customWidth="1"/>
    <col min="2" max="2" width="30.7109375" style="3" customWidth="1"/>
    <col min="3" max="3" width="20.8515625" style="3" customWidth="1"/>
    <col min="4" max="4" width="24.57421875" style="3" customWidth="1"/>
    <col min="5" max="16384" width="9.00390625" style="3" customWidth="1"/>
  </cols>
  <sheetData>
    <row r="1" spans="1:4" s="1" customFormat="1" ht="75.75" customHeight="1">
      <c r="A1" s="4" t="s">
        <v>0</v>
      </c>
      <c r="B1" s="5"/>
      <c r="C1" s="5"/>
      <c r="D1" s="5"/>
    </row>
    <row r="2" spans="1:4" ht="30" customHeight="1">
      <c r="A2" s="6" t="s">
        <v>1</v>
      </c>
      <c r="B2" s="7" t="s">
        <v>2</v>
      </c>
      <c r="C2" s="7" t="s">
        <v>3</v>
      </c>
      <c r="D2" s="7" t="s">
        <v>4</v>
      </c>
    </row>
    <row r="3" spans="1:4" ht="30" customHeight="1">
      <c r="A3" s="8">
        <v>1</v>
      </c>
      <c r="B3" s="7" t="str">
        <f>"2697202011040901342"</f>
        <v>2697202011040901342</v>
      </c>
      <c r="C3" s="7" t="s">
        <v>5</v>
      </c>
      <c r="D3" s="7" t="str">
        <f>"林文利"</f>
        <v>林文利</v>
      </c>
    </row>
    <row r="4" spans="1:4" ht="30" customHeight="1">
      <c r="A4" s="8">
        <v>2</v>
      </c>
      <c r="B4" s="7" t="str">
        <f>"2697202011040901383"</f>
        <v>2697202011040901383</v>
      </c>
      <c r="C4" s="7" t="s">
        <v>5</v>
      </c>
      <c r="D4" s="7" t="str">
        <f>"王有玲"</f>
        <v>王有玲</v>
      </c>
    </row>
    <row r="5" spans="1:4" ht="30" customHeight="1">
      <c r="A5" s="8">
        <v>3</v>
      </c>
      <c r="B5" s="7" t="str">
        <f>"2697202011040902364"</f>
        <v>2697202011040902364</v>
      </c>
      <c r="C5" s="7" t="s">
        <v>5</v>
      </c>
      <c r="D5" s="7" t="str">
        <f>"符月花"</f>
        <v>符月花</v>
      </c>
    </row>
    <row r="6" spans="1:4" ht="30" customHeight="1">
      <c r="A6" s="8">
        <v>4</v>
      </c>
      <c r="B6" s="7" t="str">
        <f>"2697202011040903525"</f>
        <v>2697202011040903525</v>
      </c>
      <c r="C6" s="7" t="s">
        <v>5</v>
      </c>
      <c r="D6" s="7" t="str">
        <f>"唐菊珠"</f>
        <v>唐菊珠</v>
      </c>
    </row>
    <row r="7" spans="1:4" ht="30" customHeight="1">
      <c r="A7" s="8">
        <v>5</v>
      </c>
      <c r="B7" s="7" t="str">
        <f>"2697202011040904376"</f>
        <v>2697202011040904376</v>
      </c>
      <c r="C7" s="7" t="s">
        <v>5</v>
      </c>
      <c r="D7" s="7" t="str">
        <f>"苏高彩"</f>
        <v>苏高彩</v>
      </c>
    </row>
    <row r="8" spans="1:4" ht="30" customHeight="1">
      <c r="A8" s="8">
        <v>6</v>
      </c>
      <c r="B8" s="7" t="str">
        <f>"2697202011040905057"</f>
        <v>2697202011040905057</v>
      </c>
      <c r="C8" s="7" t="s">
        <v>5</v>
      </c>
      <c r="D8" s="7" t="str">
        <f>"王丽青"</f>
        <v>王丽青</v>
      </c>
    </row>
    <row r="9" spans="1:4" ht="30" customHeight="1">
      <c r="A9" s="8">
        <v>7</v>
      </c>
      <c r="B9" s="7" t="str">
        <f>"2697202011040905138"</f>
        <v>2697202011040905138</v>
      </c>
      <c r="C9" s="7" t="s">
        <v>5</v>
      </c>
      <c r="D9" s="7" t="str">
        <f>"周健晶"</f>
        <v>周健晶</v>
      </c>
    </row>
    <row r="10" spans="1:4" ht="30" customHeight="1">
      <c r="A10" s="8">
        <v>8</v>
      </c>
      <c r="B10" s="7" t="str">
        <f>"2697202011040908569"</f>
        <v>2697202011040908569</v>
      </c>
      <c r="C10" s="7" t="s">
        <v>5</v>
      </c>
      <c r="D10" s="7" t="str">
        <f>"钟绮虹"</f>
        <v>钟绮虹</v>
      </c>
    </row>
    <row r="11" spans="1:4" ht="30" customHeight="1">
      <c r="A11" s="8">
        <v>9</v>
      </c>
      <c r="B11" s="7" t="str">
        <f>"26972020110409111813"</f>
        <v>26972020110409111813</v>
      </c>
      <c r="C11" s="7" t="s">
        <v>5</v>
      </c>
      <c r="D11" s="7" t="str">
        <f>"陈伟影"</f>
        <v>陈伟影</v>
      </c>
    </row>
    <row r="12" spans="1:4" ht="30" customHeight="1">
      <c r="A12" s="8">
        <v>10</v>
      </c>
      <c r="B12" s="7" t="str">
        <f>"26972020110409131814"</f>
        <v>26972020110409131814</v>
      </c>
      <c r="C12" s="7" t="s">
        <v>5</v>
      </c>
      <c r="D12" s="7" t="str">
        <f>"李诗川"</f>
        <v>李诗川</v>
      </c>
    </row>
    <row r="13" spans="1:4" ht="30" customHeight="1">
      <c r="A13" s="8">
        <v>11</v>
      </c>
      <c r="B13" s="7" t="str">
        <f>"26972020110409131915"</f>
        <v>26972020110409131915</v>
      </c>
      <c r="C13" s="7" t="s">
        <v>5</v>
      </c>
      <c r="D13" s="7" t="str">
        <f>"符选教"</f>
        <v>符选教</v>
      </c>
    </row>
    <row r="14" spans="1:4" ht="30" customHeight="1">
      <c r="A14" s="8">
        <v>12</v>
      </c>
      <c r="B14" s="7" t="str">
        <f>"26972020110409140916"</f>
        <v>26972020110409140916</v>
      </c>
      <c r="C14" s="7" t="s">
        <v>5</v>
      </c>
      <c r="D14" s="7" t="str">
        <f>"曾美荣"</f>
        <v>曾美荣</v>
      </c>
    </row>
    <row r="15" spans="1:4" ht="30" customHeight="1">
      <c r="A15" s="8">
        <v>13</v>
      </c>
      <c r="B15" s="7" t="str">
        <f>"26972020110409141317"</f>
        <v>26972020110409141317</v>
      </c>
      <c r="C15" s="7" t="s">
        <v>5</v>
      </c>
      <c r="D15" s="7" t="str">
        <f>"李衍霞"</f>
        <v>李衍霞</v>
      </c>
    </row>
    <row r="16" spans="1:4" ht="30" customHeight="1">
      <c r="A16" s="8">
        <v>14</v>
      </c>
      <c r="B16" s="7" t="str">
        <f>"26972020110409160318"</f>
        <v>26972020110409160318</v>
      </c>
      <c r="C16" s="7" t="s">
        <v>5</v>
      </c>
      <c r="D16" s="7" t="str">
        <f>"李花香"</f>
        <v>李花香</v>
      </c>
    </row>
    <row r="17" spans="1:4" ht="30" customHeight="1">
      <c r="A17" s="8">
        <v>15</v>
      </c>
      <c r="B17" s="7" t="str">
        <f>"26972020110409212219"</f>
        <v>26972020110409212219</v>
      </c>
      <c r="C17" s="7" t="s">
        <v>5</v>
      </c>
      <c r="D17" s="7" t="str">
        <f>"陈道玲"</f>
        <v>陈道玲</v>
      </c>
    </row>
    <row r="18" spans="1:4" ht="30" customHeight="1">
      <c r="A18" s="8">
        <v>16</v>
      </c>
      <c r="B18" s="7" t="str">
        <f>"26972020110409265021"</f>
        <v>26972020110409265021</v>
      </c>
      <c r="C18" s="7" t="s">
        <v>5</v>
      </c>
      <c r="D18" s="7" t="str">
        <f>"吴学燕"</f>
        <v>吴学燕</v>
      </c>
    </row>
    <row r="19" spans="1:4" ht="30" customHeight="1">
      <c r="A19" s="8">
        <v>17</v>
      </c>
      <c r="B19" s="7" t="str">
        <f>"26972020110409272523"</f>
        <v>26972020110409272523</v>
      </c>
      <c r="C19" s="7" t="s">
        <v>5</v>
      </c>
      <c r="D19" s="7" t="str">
        <f>"薛秀姣"</f>
        <v>薛秀姣</v>
      </c>
    </row>
    <row r="20" spans="1:4" ht="30" customHeight="1">
      <c r="A20" s="8">
        <v>18</v>
      </c>
      <c r="B20" s="7" t="str">
        <f>"26972020110409373926"</f>
        <v>26972020110409373926</v>
      </c>
      <c r="C20" s="7" t="s">
        <v>5</v>
      </c>
      <c r="D20" s="7" t="str">
        <f>"李诗姣"</f>
        <v>李诗姣</v>
      </c>
    </row>
    <row r="21" spans="1:4" ht="30" customHeight="1">
      <c r="A21" s="8">
        <v>19</v>
      </c>
      <c r="B21" s="7" t="str">
        <f>"26972020110409385327"</f>
        <v>26972020110409385327</v>
      </c>
      <c r="C21" s="7" t="s">
        <v>5</v>
      </c>
      <c r="D21" s="7" t="str">
        <f>"林克芳"</f>
        <v>林克芳</v>
      </c>
    </row>
    <row r="22" spans="1:4" ht="30" customHeight="1">
      <c r="A22" s="8">
        <v>20</v>
      </c>
      <c r="B22" s="7" t="str">
        <f>"26972020110409393528"</f>
        <v>26972020110409393528</v>
      </c>
      <c r="C22" s="7" t="s">
        <v>5</v>
      </c>
      <c r="D22" s="7" t="str">
        <f>"符淑对"</f>
        <v>符淑对</v>
      </c>
    </row>
    <row r="23" spans="1:4" ht="30" customHeight="1">
      <c r="A23" s="8">
        <v>21</v>
      </c>
      <c r="B23" s="7" t="str">
        <f>"26972020110409412930"</f>
        <v>26972020110409412930</v>
      </c>
      <c r="C23" s="7" t="s">
        <v>5</v>
      </c>
      <c r="D23" s="7" t="str">
        <f>"林芳"</f>
        <v>林芳</v>
      </c>
    </row>
    <row r="24" spans="1:4" ht="30" customHeight="1">
      <c r="A24" s="8">
        <v>22</v>
      </c>
      <c r="B24" s="7" t="str">
        <f>"26972020110409484132"</f>
        <v>26972020110409484132</v>
      </c>
      <c r="C24" s="7" t="s">
        <v>5</v>
      </c>
      <c r="D24" s="7" t="str">
        <f>"羊美桂"</f>
        <v>羊美桂</v>
      </c>
    </row>
    <row r="25" spans="1:4" ht="30" customHeight="1">
      <c r="A25" s="8">
        <v>23</v>
      </c>
      <c r="B25" s="7" t="str">
        <f>"26972020110409550133"</f>
        <v>26972020110409550133</v>
      </c>
      <c r="C25" s="7" t="s">
        <v>5</v>
      </c>
      <c r="D25" s="7" t="str">
        <f>"黎爱花"</f>
        <v>黎爱花</v>
      </c>
    </row>
    <row r="26" spans="1:4" ht="30" customHeight="1">
      <c r="A26" s="8">
        <v>24</v>
      </c>
      <c r="B26" s="7" t="str">
        <f>"26972020110410055538"</f>
        <v>26972020110410055538</v>
      </c>
      <c r="C26" s="7" t="s">
        <v>5</v>
      </c>
      <c r="D26" s="7" t="str">
        <f>"唐才爱"</f>
        <v>唐才爱</v>
      </c>
    </row>
    <row r="27" spans="1:4" ht="30" customHeight="1">
      <c r="A27" s="8">
        <v>25</v>
      </c>
      <c r="B27" s="7" t="str">
        <f>"26972020110410060539"</f>
        <v>26972020110410060539</v>
      </c>
      <c r="C27" s="7" t="s">
        <v>5</v>
      </c>
      <c r="D27" s="7" t="str">
        <f>"李明莹"</f>
        <v>李明莹</v>
      </c>
    </row>
    <row r="28" spans="1:4" ht="30" customHeight="1">
      <c r="A28" s="8">
        <v>26</v>
      </c>
      <c r="B28" s="7" t="str">
        <f>"26972020110410071541"</f>
        <v>26972020110410071541</v>
      </c>
      <c r="C28" s="7" t="s">
        <v>5</v>
      </c>
      <c r="D28" s="7" t="str">
        <f>"王有丽"</f>
        <v>王有丽</v>
      </c>
    </row>
    <row r="29" spans="1:4" ht="30" customHeight="1">
      <c r="A29" s="8">
        <v>27</v>
      </c>
      <c r="B29" s="7" t="str">
        <f>"26972020110410121945"</f>
        <v>26972020110410121945</v>
      </c>
      <c r="C29" s="7" t="s">
        <v>5</v>
      </c>
      <c r="D29" s="7" t="str">
        <f>"洪美花"</f>
        <v>洪美花</v>
      </c>
    </row>
    <row r="30" spans="1:4" ht="30" customHeight="1">
      <c r="A30" s="8">
        <v>28</v>
      </c>
      <c r="B30" s="7" t="str">
        <f>"26972020110410124546"</f>
        <v>26972020110410124546</v>
      </c>
      <c r="C30" s="7" t="s">
        <v>5</v>
      </c>
      <c r="D30" s="7" t="str">
        <f>"梁国花"</f>
        <v>梁国花</v>
      </c>
    </row>
    <row r="31" spans="1:4" ht="30" customHeight="1">
      <c r="A31" s="8">
        <v>29</v>
      </c>
      <c r="B31" s="7" t="str">
        <f>"26972020110410143547"</f>
        <v>26972020110410143547</v>
      </c>
      <c r="C31" s="7" t="s">
        <v>5</v>
      </c>
      <c r="D31" s="7" t="str">
        <f>"符传凤"</f>
        <v>符传凤</v>
      </c>
    </row>
    <row r="32" spans="1:4" ht="30" customHeight="1">
      <c r="A32" s="8">
        <v>30</v>
      </c>
      <c r="B32" s="7" t="str">
        <f>"26972020110410185648"</f>
        <v>26972020110410185648</v>
      </c>
      <c r="C32" s="7" t="s">
        <v>5</v>
      </c>
      <c r="D32" s="7" t="str">
        <f>"羊秋玲"</f>
        <v>羊秋玲</v>
      </c>
    </row>
    <row r="33" spans="1:4" ht="30" customHeight="1">
      <c r="A33" s="8">
        <v>31</v>
      </c>
      <c r="B33" s="7" t="str">
        <f>"26972020110410324753"</f>
        <v>26972020110410324753</v>
      </c>
      <c r="C33" s="7" t="s">
        <v>5</v>
      </c>
      <c r="D33" s="7" t="str">
        <f>"曾引振"</f>
        <v>曾引振</v>
      </c>
    </row>
    <row r="34" spans="1:4" ht="30" customHeight="1">
      <c r="A34" s="8">
        <v>32</v>
      </c>
      <c r="B34" s="7" t="str">
        <f>"26972020110410352054"</f>
        <v>26972020110410352054</v>
      </c>
      <c r="C34" s="7" t="s">
        <v>5</v>
      </c>
      <c r="D34" s="7" t="str">
        <f>"蔡秀尾"</f>
        <v>蔡秀尾</v>
      </c>
    </row>
    <row r="35" spans="1:4" ht="30" customHeight="1">
      <c r="A35" s="8">
        <v>33</v>
      </c>
      <c r="B35" s="7" t="str">
        <f>"26972020110410455357"</f>
        <v>26972020110410455357</v>
      </c>
      <c r="C35" s="7" t="s">
        <v>5</v>
      </c>
      <c r="D35" s="7" t="str">
        <f>"许月涝"</f>
        <v>许月涝</v>
      </c>
    </row>
    <row r="36" spans="1:4" ht="30" customHeight="1">
      <c r="A36" s="8">
        <v>34</v>
      </c>
      <c r="B36" s="7" t="str">
        <f>"26972020110410461658"</f>
        <v>26972020110410461658</v>
      </c>
      <c r="C36" s="7" t="s">
        <v>5</v>
      </c>
      <c r="D36" s="7" t="str">
        <f>"谢正霞"</f>
        <v>谢正霞</v>
      </c>
    </row>
    <row r="37" spans="1:4" ht="30" customHeight="1">
      <c r="A37" s="8">
        <v>35</v>
      </c>
      <c r="B37" s="7" t="str">
        <f>"26972020110410473259"</f>
        <v>26972020110410473259</v>
      </c>
      <c r="C37" s="7" t="s">
        <v>5</v>
      </c>
      <c r="D37" s="7" t="str">
        <f>"钟赛妹"</f>
        <v>钟赛妹</v>
      </c>
    </row>
    <row r="38" spans="1:4" ht="30" customHeight="1">
      <c r="A38" s="8">
        <v>36</v>
      </c>
      <c r="B38" s="7" t="str">
        <f>"26972020110410512460"</f>
        <v>26972020110410512460</v>
      </c>
      <c r="C38" s="7" t="s">
        <v>5</v>
      </c>
      <c r="D38" s="7" t="str">
        <f>"许宇乾"</f>
        <v>许宇乾</v>
      </c>
    </row>
    <row r="39" spans="1:4" ht="30" customHeight="1">
      <c r="A39" s="8">
        <v>37</v>
      </c>
      <c r="B39" s="7" t="str">
        <f>"26972020110410513261"</f>
        <v>26972020110410513261</v>
      </c>
      <c r="C39" s="7" t="s">
        <v>5</v>
      </c>
      <c r="D39" s="7" t="str">
        <f>"梁秋金"</f>
        <v>梁秋金</v>
      </c>
    </row>
    <row r="40" spans="1:4" ht="30" customHeight="1">
      <c r="A40" s="8">
        <v>38</v>
      </c>
      <c r="B40" s="7" t="str">
        <f>"26972020110410522062"</f>
        <v>26972020110410522062</v>
      </c>
      <c r="C40" s="7" t="s">
        <v>5</v>
      </c>
      <c r="D40" s="7" t="str">
        <f>"羊玉熊"</f>
        <v>羊玉熊</v>
      </c>
    </row>
    <row r="41" spans="1:4" ht="30" customHeight="1">
      <c r="A41" s="8">
        <v>39</v>
      </c>
      <c r="B41" s="7" t="str">
        <f>"26972020110410524663"</f>
        <v>26972020110410524663</v>
      </c>
      <c r="C41" s="7" t="s">
        <v>5</v>
      </c>
      <c r="D41" s="7" t="str">
        <f>"苏彩鸿"</f>
        <v>苏彩鸿</v>
      </c>
    </row>
    <row r="42" spans="1:4" ht="30" customHeight="1">
      <c r="A42" s="8">
        <v>40</v>
      </c>
      <c r="B42" s="7" t="str">
        <f>"26972020110410563264"</f>
        <v>26972020110410563264</v>
      </c>
      <c r="C42" s="7" t="s">
        <v>5</v>
      </c>
      <c r="D42" s="7" t="str">
        <f>"王美婷"</f>
        <v>王美婷</v>
      </c>
    </row>
    <row r="43" spans="1:4" ht="30" customHeight="1">
      <c r="A43" s="8">
        <v>41</v>
      </c>
      <c r="B43" s="7" t="str">
        <f>"26972020110410563365"</f>
        <v>26972020110410563365</v>
      </c>
      <c r="C43" s="7" t="s">
        <v>5</v>
      </c>
      <c r="D43" s="7" t="str">
        <f>"王丽佳"</f>
        <v>王丽佳</v>
      </c>
    </row>
    <row r="44" spans="1:4" ht="30" customHeight="1">
      <c r="A44" s="8">
        <v>42</v>
      </c>
      <c r="B44" s="7" t="str">
        <f>"26972020110410595866"</f>
        <v>26972020110410595866</v>
      </c>
      <c r="C44" s="7" t="s">
        <v>5</v>
      </c>
      <c r="D44" s="7" t="str">
        <f>"  陈垂燕"</f>
        <v>  陈垂燕</v>
      </c>
    </row>
    <row r="45" spans="1:4" ht="30" customHeight="1">
      <c r="A45" s="8">
        <v>43</v>
      </c>
      <c r="B45" s="7" t="str">
        <f>"26972020110411034268"</f>
        <v>26972020110411034268</v>
      </c>
      <c r="C45" s="7" t="s">
        <v>5</v>
      </c>
      <c r="D45" s="7" t="str">
        <f>"苏秋娜"</f>
        <v>苏秋娜</v>
      </c>
    </row>
    <row r="46" spans="1:4" ht="30" customHeight="1">
      <c r="A46" s="8">
        <v>44</v>
      </c>
      <c r="B46" s="7" t="str">
        <f>"26972020110411062069"</f>
        <v>26972020110411062069</v>
      </c>
      <c r="C46" s="7" t="s">
        <v>5</v>
      </c>
      <c r="D46" s="7" t="str">
        <f>"曾伟丹"</f>
        <v>曾伟丹</v>
      </c>
    </row>
    <row r="47" spans="1:4" ht="30" customHeight="1">
      <c r="A47" s="8">
        <v>45</v>
      </c>
      <c r="B47" s="7" t="str">
        <f>"26972020110411062470"</f>
        <v>26972020110411062470</v>
      </c>
      <c r="C47" s="7" t="s">
        <v>5</v>
      </c>
      <c r="D47" s="7" t="str">
        <f>"李金红"</f>
        <v>李金红</v>
      </c>
    </row>
    <row r="48" spans="1:4" ht="30" customHeight="1">
      <c r="A48" s="8">
        <v>46</v>
      </c>
      <c r="B48" s="7" t="str">
        <f>"26972020110411070071"</f>
        <v>26972020110411070071</v>
      </c>
      <c r="C48" s="7" t="s">
        <v>5</v>
      </c>
      <c r="D48" s="7" t="str">
        <f>"李孟妍"</f>
        <v>李孟妍</v>
      </c>
    </row>
    <row r="49" spans="1:4" ht="30" customHeight="1">
      <c r="A49" s="8">
        <v>47</v>
      </c>
      <c r="B49" s="7" t="str">
        <f>"26972020110411140772"</f>
        <v>26972020110411140772</v>
      </c>
      <c r="C49" s="7" t="s">
        <v>5</v>
      </c>
      <c r="D49" s="7" t="str">
        <f>"陈桂平"</f>
        <v>陈桂平</v>
      </c>
    </row>
    <row r="50" spans="1:4" ht="30" customHeight="1">
      <c r="A50" s="8">
        <v>48</v>
      </c>
      <c r="B50" s="7" t="str">
        <f>"26972020110411162473"</f>
        <v>26972020110411162473</v>
      </c>
      <c r="C50" s="7" t="s">
        <v>5</v>
      </c>
      <c r="D50" s="7" t="str">
        <f>"黄玉丹"</f>
        <v>黄玉丹</v>
      </c>
    </row>
    <row r="51" spans="1:4" ht="30" customHeight="1">
      <c r="A51" s="8">
        <v>49</v>
      </c>
      <c r="B51" s="7" t="str">
        <f>"26972020110411181574"</f>
        <v>26972020110411181574</v>
      </c>
      <c r="C51" s="7" t="s">
        <v>5</v>
      </c>
      <c r="D51" s="7" t="str">
        <f>"谢元香"</f>
        <v>谢元香</v>
      </c>
    </row>
    <row r="52" spans="1:4" ht="30" customHeight="1">
      <c r="A52" s="8">
        <v>50</v>
      </c>
      <c r="B52" s="7" t="str">
        <f>"26972020110411202075"</f>
        <v>26972020110411202075</v>
      </c>
      <c r="C52" s="7" t="s">
        <v>5</v>
      </c>
      <c r="D52" s="7" t="str">
        <f>"陈竹女"</f>
        <v>陈竹女</v>
      </c>
    </row>
    <row r="53" spans="1:4" ht="30" customHeight="1">
      <c r="A53" s="8">
        <v>51</v>
      </c>
      <c r="B53" s="7" t="str">
        <f>"26972020110411214776"</f>
        <v>26972020110411214776</v>
      </c>
      <c r="C53" s="7" t="s">
        <v>5</v>
      </c>
      <c r="D53" s="7" t="str">
        <f>"林妹妹"</f>
        <v>林妹妹</v>
      </c>
    </row>
    <row r="54" spans="1:4" ht="30" customHeight="1">
      <c r="A54" s="8">
        <v>52</v>
      </c>
      <c r="B54" s="7" t="str">
        <f>"26972020110411274277"</f>
        <v>26972020110411274277</v>
      </c>
      <c r="C54" s="7" t="s">
        <v>5</v>
      </c>
      <c r="D54" s="7" t="str">
        <f>"李建丽"</f>
        <v>李建丽</v>
      </c>
    </row>
    <row r="55" spans="1:4" ht="30" customHeight="1">
      <c r="A55" s="8">
        <v>53</v>
      </c>
      <c r="B55" s="7" t="str">
        <f>"26972020110411305978"</f>
        <v>26972020110411305978</v>
      </c>
      <c r="C55" s="7" t="s">
        <v>5</v>
      </c>
      <c r="D55" s="7" t="str">
        <f>"吴兴武"</f>
        <v>吴兴武</v>
      </c>
    </row>
    <row r="56" spans="1:4" ht="30" customHeight="1">
      <c r="A56" s="8">
        <v>54</v>
      </c>
      <c r="B56" s="7" t="str">
        <f>"26972020110411460979"</f>
        <v>26972020110411460979</v>
      </c>
      <c r="C56" s="7" t="s">
        <v>5</v>
      </c>
      <c r="D56" s="7" t="str">
        <f>"陈道燕"</f>
        <v>陈道燕</v>
      </c>
    </row>
    <row r="57" spans="1:4" ht="30" customHeight="1">
      <c r="A57" s="8">
        <v>55</v>
      </c>
      <c r="B57" s="7" t="str">
        <f>"26972020110411471080"</f>
        <v>26972020110411471080</v>
      </c>
      <c r="C57" s="7" t="s">
        <v>5</v>
      </c>
      <c r="D57" s="7" t="str">
        <f>"吴锦素娜"</f>
        <v>吴锦素娜</v>
      </c>
    </row>
    <row r="58" spans="1:4" ht="30" customHeight="1">
      <c r="A58" s="8">
        <v>56</v>
      </c>
      <c r="B58" s="7" t="str">
        <f>"26972020110411480481"</f>
        <v>26972020110411480481</v>
      </c>
      <c r="C58" s="7" t="s">
        <v>5</v>
      </c>
      <c r="D58" s="7" t="str">
        <f>"洪佳玲"</f>
        <v>洪佳玲</v>
      </c>
    </row>
    <row r="59" spans="1:4" ht="30" customHeight="1">
      <c r="A59" s="8">
        <v>57</v>
      </c>
      <c r="B59" s="7" t="str">
        <f>"26972020110411542282"</f>
        <v>26972020110411542282</v>
      </c>
      <c r="C59" s="7" t="s">
        <v>5</v>
      </c>
      <c r="D59" s="7" t="str">
        <f>"羊丹妃"</f>
        <v>羊丹妃</v>
      </c>
    </row>
    <row r="60" spans="1:4" ht="30" customHeight="1">
      <c r="A60" s="8">
        <v>58</v>
      </c>
      <c r="B60" s="7" t="str">
        <f>"26972020110411584783"</f>
        <v>26972020110411584783</v>
      </c>
      <c r="C60" s="7" t="s">
        <v>5</v>
      </c>
      <c r="D60" s="7" t="str">
        <f>"谢高威"</f>
        <v>谢高威</v>
      </c>
    </row>
    <row r="61" spans="1:4" ht="30" customHeight="1">
      <c r="A61" s="8">
        <v>59</v>
      </c>
      <c r="B61" s="7" t="str">
        <f>"26972020110412002284"</f>
        <v>26972020110412002284</v>
      </c>
      <c r="C61" s="7" t="s">
        <v>5</v>
      </c>
      <c r="D61" s="7" t="str">
        <f>"陈星花"</f>
        <v>陈星花</v>
      </c>
    </row>
    <row r="62" spans="1:4" ht="30" customHeight="1">
      <c r="A62" s="8">
        <v>60</v>
      </c>
      <c r="B62" s="7" t="str">
        <f>"26972020110412010585"</f>
        <v>26972020110412010585</v>
      </c>
      <c r="C62" s="7" t="s">
        <v>5</v>
      </c>
      <c r="D62" s="7" t="str">
        <f>"许洁丽"</f>
        <v>许洁丽</v>
      </c>
    </row>
    <row r="63" spans="1:4" ht="30" customHeight="1">
      <c r="A63" s="8">
        <v>61</v>
      </c>
      <c r="B63" s="7" t="str">
        <f>"26972020110412045686"</f>
        <v>26972020110412045686</v>
      </c>
      <c r="C63" s="7" t="s">
        <v>5</v>
      </c>
      <c r="D63" s="7" t="str">
        <f>"陈婆花"</f>
        <v>陈婆花</v>
      </c>
    </row>
    <row r="64" spans="1:4" ht="30" customHeight="1">
      <c r="A64" s="8">
        <v>62</v>
      </c>
      <c r="B64" s="7" t="str">
        <f>"26972020110412054987"</f>
        <v>26972020110412054987</v>
      </c>
      <c r="C64" s="7" t="s">
        <v>5</v>
      </c>
      <c r="D64" s="7" t="str">
        <f>"李国妹"</f>
        <v>李国妹</v>
      </c>
    </row>
    <row r="65" spans="1:4" ht="30" customHeight="1">
      <c r="A65" s="8">
        <v>63</v>
      </c>
      <c r="B65" s="7" t="str">
        <f>"26972020110412212489"</f>
        <v>26972020110412212489</v>
      </c>
      <c r="C65" s="7" t="s">
        <v>5</v>
      </c>
      <c r="D65" s="7" t="str">
        <f>"苏春花"</f>
        <v>苏春花</v>
      </c>
    </row>
    <row r="66" spans="1:4" ht="30" customHeight="1">
      <c r="A66" s="8">
        <v>64</v>
      </c>
      <c r="B66" s="7" t="str">
        <f>"26972020110412311390"</f>
        <v>26972020110412311390</v>
      </c>
      <c r="C66" s="7" t="s">
        <v>5</v>
      </c>
      <c r="D66" s="7" t="str">
        <f>"唐觉丽"</f>
        <v>唐觉丽</v>
      </c>
    </row>
    <row r="67" spans="1:4" ht="30" customHeight="1">
      <c r="A67" s="8">
        <v>65</v>
      </c>
      <c r="B67" s="7" t="str">
        <f>"26972020110412372291"</f>
        <v>26972020110412372291</v>
      </c>
      <c r="C67" s="7" t="s">
        <v>5</v>
      </c>
      <c r="D67" s="7" t="str">
        <f>"林羽鸿"</f>
        <v>林羽鸿</v>
      </c>
    </row>
    <row r="68" spans="1:4" ht="30" customHeight="1">
      <c r="A68" s="8">
        <v>66</v>
      </c>
      <c r="B68" s="7" t="str">
        <f>"26972020110412395893"</f>
        <v>26972020110412395893</v>
      </c>
      <c r="C68" s="7" t="s">
        <v>5</v>
      </c>
      <c r="D68" s="7" t="str">
        <f>"羊乾珠"</f>
        <v>羊乾珠</v>
      </c>
    </row>
    <row r="69" spans="1:4" ht="30" customHeight="1">
      <c r="A69" s="8">
        <v>67</v>
      </c>
      <c r="B69" s="7" t="str">
        <f>"26972020110412412294"</f>
        <v>26972020110412412294</v>
      </c>
      <c r="C69" s="7" t="s">
        <v>5</v>
      </c>
      <c r="D69" s="7" t="str">
        <f>"刘秋婷"</f>
        <v>刘秋婷</v>
      </c>
    </row>
    <row r="70" spans="1:4" ht="30" customHeight="1">
      <c r="A70" s="8">
        <v>68</v>
      </c>
      <c r="B70" s="7" t="str">
        <f>"26972020110412460196"</f>
        <v>26972020110412460196</v>
      </c>
      <c r="C70" s="7" t="s">
        <v>5</v>
      </c>
      <c r="D70" s="7" t="str">
        <f>"唐婆莲"</f>
        <v>唐婆莲</v>
      </c>
    </row>
    <row r="71" spans="1:4" ht="30" customHeight="1">
      <c r="A71" s="8">
        <v>69</v>
      </c>
      <c r="B71" s="7" t="str">
        <f>"26972020110412550699"</f>
        <v>26972020110412550699</v>
      </c>
      <c r="C71" s="7" t="s">
        <v>5</v>
      </c>
      <c r="D71" s="7" t="str">
        <f>"陈美成"</f>
        <v>陈美成</v>
      </c>
    </row>
    <row r="72" spans="1:4" ht="30" customHeight="1">
      <c r="A72" s="8">
        <v>70</v>
      </c>
      <c r="B72" s="7" t="str">
        <f>"269720201104125510100"</f>
        <v>269720201104125510100</v>
      </c>
      <c r="C72" s="7" t="s">
        <v>5</v>
      </c>
      <c r="D72" s="7" t="str">
        <f>"黄凤琴"</f>
        <v>黄凤琴</v>
      </c>
    </row>
    <row r="73" spans="1:4" ht="30" customHeight="1">
      <c r="A73" s="8">
        <v>71</v>
      </c>
      <c r="B73" s="7" t="str">
        <f>"269720201104125911102"</f>
        <v>269720201104125911102</v>
      </c>
      <c r="C73" s="7" t="s">
        <v>5</v>
      </c>
      <c r="D73" s="7" t="str">
        <f>"李凤兰"</f>
        <v>李凤兰</v>
      </c>
    </row>
    <row r="74" spans="1:4" ht="30" customHeight="1">
      <c r="A74" s="8">
        <v>72</v>
      </c>
      <c r="B74" s="7" t="str">
        <f>"269720201104130149103"</f>
        <v>269720201104130149103</v>
      </c>
      <c r="C74" s="7" t="s">
        <v>5</v>
      </c>
      <c r="D74" s="7" t="str">
        <f>"郑凤枝"</f>
        <v>郑凤枝</v>
      </c>
    </row>
    <row r="75" spans="1:4" ht="30" customHeight="1">
      <c r="A75" s="8">
        <v>73</v>
      </c>
      <c r="B75" s="7" t="str">
        <f>"269720201104130516104"</f>
        <v>269720201104130516104</v>
      </c>
      <c r="C75" s="7" t="s">
        <v>5</v>
      </c>
      <c r="D75" s="7" t="str">
        <f>"羊秋鸾"</f>
        <v>羊秋鸾</v>
      </c>
    </row>
    <row r="76" spans="1:4" ht="30" customHeight="1">
      <c r="A76" s="8">
        <v>74</v>
      </c>
      <c r="B76" s="7" t="str">
        <f>"269720201104132907107"</f>
        <v>269720201104132907107</v>
      </c>
      <c r="C76" s="7" t="s">
        <v>5</v>
      </c>
      <c r="D76" s="7" t="str">
        <f>"陈长花"</f>
        <v>陈长花</v>
      </c>
    </row>
    <row r="77" spans="1:4" ht="30" customHeight="1">
      <c r="A77" s="8">
        <v>75</v>
      </c>
      <c r="B77" s="7" t="str">
        <f>"269720201104134527109"</f>
        <v>269720201104134527109</v>
      </c>
      <c r="C77" s="7" t="s">
        <v>5</v>
      </c>
      <c r="D77" s="7" t="str">
        <f>"曾晶晶"</f>
        <v>曾晶晶</v>
      </c>
    </row>
    <row r="78" spans="1:4" ht="30" customHeight="1">
      <c r="A78" s="8">
        <v>76</v>
      </c>
      <c r="B78" s="7" t="str">
        <f>"269720201104134709110"</f>
        <v>269720201104134709110</v>
      </c>
      <c r="C78" s="7" t="s">
        <v>5</v>
      </c>
      <c r="D78" s="7" t="str">
        <f>"吴锦欢"</f>
        <v>吴锦欢</v>
      </c>
    </row>
    <row r="79" spans="1:4" ht="30" customHeight="1">
      <c r="A79" s="8">
        <v>77</v>
      </c>
      <c r="B79" s="7" t="str">
        <f>"269720201104135943113"</f>
        <v>269720201104135943113</v>
      </c>
      <c r="C79" s="7" t="s">
        <v>5</v>
      </c>
      <c r="D79" s="7" t="str">
        <f>"黄美月"</f>
        <v>黄美月</v>
      </c>
    </row>
    <row r="80" spans="1:4" ht="30" customHeight="1">
      <c r="A80" s="8">
        <v>78</v>
      </c>
      <c r="B80" s="7" t="str">
        <f>"269720201104140106114"</f>
        <v>269720201104140106114</v>
      </c>
      <c r="C80" s="7" t="s">
        <v>5</v>
      </c>
      <c r="D80" s="7" t="str">
        <f>"唐五妹"</f>
        <v>唐五妹</v>
      </c>
    </row>
    <row r="81" spans="1:4" ht="30" customHeight="1">
      <c r="A81" s="8">
        <v>79</v>
      </c>
      <c r="B81" s="7" t="str">
        <f>"269720201104141053115"</f>
        <v>269720201104141053115</v>
      </c>
      <c r="C81" s="7" t="s">
        <v>5</v>
      </c>
      <c r="D81" s="7" t="str">
        <f>"陈丽霞"</f>
        <v>陈丽霞</v>
      </c>
    </row>
    <row r="82" spans="1:4" ht="30" customHeight="1">
      <c r="A82" s="8">
        <v>80</v>
      </c>
      <c r="B82" s="7" t="str">
        <f>"269720201104142212117"</f>
        <v>269720201104142212117</v>
      </c>
      <c r="C82" s="7" t="s">
        <v>5</v>
      </c>
      <c r="D82" s="7" t="str">
        <f>"黎选妹"</f>
        <v>黎选妹</v>
      </c>
    </row>
    <row r="83" spans="1:4" ht="30" customHeight="1">
      <c r="A83" s="8">
        <v>81</v>
      </c>
      <c r="B83" s="7" t="str">
        <f>"269720201104143657118"</f>
        <v>269720201104143657118</v>
      </c>
      <c r="C83" s="7" t="s">
        <v>5</v>
      </c>
      <c r="D83" s="7" t="str">
        <f>"林秀美"</f>
        <v>林秀美</v>
      </c>
    </row>
    <row r="84" spans="1:4" ht="30" customHeight="1">
      <c r="A84" s="8">
        <v>82</v>
      </c>
      <c r="B84" s="7" t="str">
        <f>"269720201104144645121"</f>
        <v>269720201104144645121</v>
      </c>
      <c r="C84" s="7" t="s">
        <v>5</v>
      </c>
      <c r="D84" s="7" t="str">
        <f>"吴颖"</f>
        <v>吴颖</v>
      </c>
    </row>
    <row r="85" spans="1:4" ht="30" customHeight="1">
      <c r="A85" s="8">
        <v>83</v>
      </c>
      <c r="B85" s="7" t="str">
        <f>"269720201104144720122"</f>
        <v>269720201104144720122</v>
      </c>
      <c r="C85" s="7" t="s">
        <v>5</v>
      </c>
      <c r="D85" s="7" t="str">
        <f>"孙李娜"</f>
        <v>孙李娜</v>
      </c>
    </row>
    <row r="86" spans="1:4" ht="30" customHeight="1">
      <c r="A86" s="8">
        <v>84</v>
      </c>
      <c r="B86" s="7" t="str">
        <f>"269720201104145239123"</f>
        <v>269720201104145239123</v>
      </c>
      <c r="C86" s="7" t="s">
        <v>5</v>
      </c>
      <c r="D86" s="7" t="str">
        <f>"吴丹娜"</f>
        <v>吴丹娜</v>
      </c>
    </row>
    <row r="87" spans="1:4" ht="30" customHeight="1">
      <c r="A87" s="8">
        <v>85</v>
      </c>
      <c r="B87" s="7" t="str">
        <f>"269720201104145812124"</f>
        <v>269720201104145812124</v>
      </c>
      <c r="C87" s="7" t="s">
        <v>5</v>
      </c>
      <c r="D87" s="7" t="str">
        <f>"羊以桂"</f>
        <v>羊以桂</v>
      </c>
    </row>
    <row r="88" spans="1:4" ht="30" customHeight="1">
      <c r="A88" s="8">
        <v>86</v>
      </c>
      <c r="B88" s="7" t="str">
        <f>"269720201104145917125"</f>
        <v>269720201104145917125</v>
      </c>
      <c r="C88" s="7" t="s">
        <v>5</v>
      </c>
      <c r="D88" s="7" t="str">
        <f>"王玉珍"</f>
        <v>王玉珍</v>
      </c>
    </row>
    <row r="89" spans="1:4" ht="30" customHeight="1">
      <c r="A89" s="8">
        <v>87</v>
      </c>
      <c r="B89" s="7" t="str">
        <f>"269720201104150533127"</f>
        <v>269720201104150533127</v>
      </c>
      <c r="C89" s="7" t="s">
        <v>5</v>
      </c>
      <c r="D89" s="7" t="str">
        <f>"谢柳江"</f>
        <v>谢柳江</v>
      </c>
    </row>
    <row r="90" spans="1:4" ht="30" customHeight="1">
      <c r="A90" s="8">
        <v>88</v>
      </c>
      <c r="B90" s="7" t="str">
        <f>"269720201104150653128"</f>
        <v>269720201104150653128</v>
      </c>
      <c r="C90" s="7" t="s">
        <v>5</v>
      </c>
      <c r="D90" s="7" t="str">
        <f>"宋英婷"</f>
        <v>宋英婷</v>
      </c>
    </row>
    <row r="91" spans="1:4" ht="30" customHeight="1">
      <c r="A91" s="8">
        <v>89</v>
      </c>
      <c r="B91" s="7" t="str">
        <f>"269720201104150937129"</f>
        <v>269720201104150937129</v>
      </c>
      <c r="C91" s="7" t="s">
        <v>5</v>
      </c>
      <c r="D91" s="7" t="str">
        <f>"李丽英"</f>
        <v>李丽英</v>
      </c>
    </row>
    <row r="92" spans="1:4" ht="30" customHeight="1">
      <c r="A92" s="8">
        <v>90</v>
      </c>
      <c r="B92" s="7" t="str">
        <f>"269720201104151014130"</f>
        <v>269720201104151014130</v>
      </c>
      <c r="C92" s="7" t="s">
        <v>5</v>
      </c>
      <c r="D92" s="7" t="str">
        <f>"周水花"</f>
        <v>周水花</v>
      </c>
    </row>
    <row r="93" spans="1:4" ht="30" customHeight="1">
      <c r="A93" s="8">
        <v>91</v>
      </c>
      <c r="B93" s="7" t="str">
        <f>"269720201104151224131"</f>
        <v>269720201104151224131</v>
      </c>
      <c r="C93" s="7" t="s">
        <v>5</v>
      </c>
      <c r="D93" s="7" t="str">
        <f>"陈三女"</f>
        <v>陈三女</v>
      </c>
    </row>
    <row r="94" spans="1:4" ht="30" customHeight="1">
      <c r="A94" s="8">
        <v>92</v>
      </c>
      <c r="B94" s="7" t="str">
        <f>"269720201104151731134"</f>
        <v>269720201104151731134</v>
      </c>
      <c r="C94" s="7" t="s">
        <v>5</v>
      </c>
      <c r="D94" s="7" t="str">
        <f>"符丽丹"</f>
        <v>符丽丹</v>
      </c>
    </row>
    <row r="95" spans="1:4" ht="30" customHeight="1">
      <c r="A95" s="8">
        <v>93</v>
      </c>
      <c r="B95" s="7" t="str">
        <f>"269720201104152502137"</f>
        <v>269720201104152502137</v>
      </c>
      <c r="C95" s="7" t="s">
        <v>5</v>
      </c>
      <c r="D95" s="7" t="str">
        <f>"陈爱丽"</f>
        <v>陈爱丽</v>
      </c>
    </row>
    <row r="96" spans="1:4" ht="30" customHeight="1">
      <c r="A96" s="8">
        <v>94</v>
      </c>
      <c r="B96" s="7" t="str">
        <f>"269720201104153715139"</f>
        <v>269720201104153715139</v>
      </c>
      <c r="C96" s="7" t="s">
        <v>5</v>
      </c>
      <c r="D96" s="7" t="str">
        <f>"李玉秀"</f>
        <v>李玉秀</v>
      </c>
    </row>
    <row r="97" spans="1:4" ht="30" customHeight="1">
      <c r="A97" s="8">
        <v>95</v>
      </c>
      <c r="B97" s="7" t="str">
        <f>"269720201104153757140"</f>
        <v>269720201104153757140</v>
      </c>
      <c r="C97" s="7" t="s">
        <v>5</v>
      </c>
      <c r="D97" s="7" t="str">
        <f>"林发丽"</f>
        <v>林发丽</v>
      </c>
    </row>
    <row r="98" spans="1:4" ht="30" customHeight="1">
      <c r="A98" s="8">
        <v>96</v>
      </c>
      <c r="B98" s="7" t="str">
        <f>"269720201104154116141"</f>
        <v>269720201104154116141</v>
      </c>
      <c r="C98" s="7" t="s">
        <v>5</v>
      </c>
      <c r="D98" s="7" t="str">
        <f>"李杏兰"</f>
        <v>李杏兰</v>
      </c>
    </row>
    <row r="99" spans="1:4" ht="30" customHeight="1">
      <c r="A99" s="8">
        <v>97</v>
      </c>
      <c r="B99" s="7" t="str">
        <f>"269720201104154610142"</f>
        <v>269720201104154610142</v>
      </c>
      <c r="C99" s="7" t="s">
        <v>5</v>
      </c>
      <c r="D99" s="7" t="str">
        <f>"符继娜"</f>
        <v>符继娜</v>
      </c>
    </row>
    <row r="100" spans="1:4" ht="30" customHeight="1">
      <c r="A100" s="8">
        <v>98</v>
      </c>
      <c r="B100" s="7" t="str">
        <f>"269720201104155205144"</f>
        <v>269720201104155205144</v>
      </c>
      <c r="C100" s="7" t="s">
        <v>5</v>
      </c>
      <c r="D100" s="7" t="str">
        <f>"李宏妃"</f>
        <v>李宏妃</v>
      </c>
    </row>
    <row r="101" spans="1:4" ht="30" customHeight="1">
      <c r="A101" s="8">
        <v>99</v>
      </c>
      <c r="B101" s="7" t="str">
        <f>"269720201104155844145"</f>
        <v>269720201104155844145</v>
      </c>
      <c r="C101" s="7" t="s">
        <v>5</v>
      </c>
      <c r="D101" s="7" t="str">
        <f>"羊彩丽"</f>
        <v>羊彩丽</v>
      </c>
    </row>
    <row r="102" spans="1:4" ht="30" customHeight="1">
      <c r="A102" s="8">
        <v>100</v>
      </c>
      <c r="B102" s="7" t="str">
        <f>"269720201104160944147"</f>
        <v>269720201104160944147</v>
      </c>
      <c r="C102" s="7" t="s">
        <v>5</v>
      </c>
      <c r="D102" s="7" t="str">
        <f>"周炉妹"</f>
        <v>周炉妹</v>
      </c>
    </row>
    <row r="103" spans="1:4" ht="30" customHeight="1">
      <c r="A103" s="8">
        <v>101</v>
      </c>
      <c r="B103" s="7" t="str">
        <f>"269720201104161231149"</f>
        <v>269720201104161231149</v>
      </c>
      <c r="C103" s="7" t="s">
        <v>5</v>
      </c>
      <c r="D103" s="7" t="str">
        <f>"谢明兰"</f>
        <v>谢明兰</v>
      </c>
    </row>
    <row r="104" spans="1:4" ht="30" customHeight="1">
      <c r="A104" s="8">
        <v>102</v>
      </c>
      <c r="B104" s="7" t="str">
        <f>"269720201104161759150"</f>
        <v>269720201104161759150</v>
      </c>
      <c r="C104" s="7" t="s">
        <v>5</v>
      </c>
      <c r="D104" s="7" t="str">
        <f>"陈井香"</f>
        <v>陈井香</v>
      </c>
    </row>
    <row r="105" spans="1:4" ht="30" customHeight="1">
      <c r="A105" s="8">
        <v>103</v>
      </c>
      <c r="B105" s="7" t="str">
        <f>"269720201104161919151"</f>
        <v>269720201104161919151</v>
      </c>
      <c r="C105" s="7" t="s">
        <v>5</v>
      </c>
      <c r="D105" s="7" t="str">
        <f>"陈秀桂"</f>
        <v>陈秀桂</v>
      </c>
    </row>
    <row r="106" spans="1:4" ht="30" customHeight="1">
      <c r="A106" s="8">
        <v>104</v>
      </c>
      <c r="B106" s="7" t="str">
        <f>"269720201104162100152"</f>
        <v>269720201104162100152</v>
      </c>
      <c r="C106" s="7" t="s">
        <v>5</v>
      </c>
      <c r="D106" s="7" t="str">
        <f>"周红秀"</f>
        <v>周红秀</v>
      </c>
    </row>
    <row r="107" spans="1:4" ht="30" customHeight="1">
      <c r="A107" s="8">
        <v>105</v>
      </c>
      <c r="B107" s="7" t="str">
        <f>"269720201104162211153"</f>
        <v>269720201104162211153</v>
      </c>
      <c r="C107" s="7" t="s">
        <v>5</v>
      </c>
      <c r="D107" s="7" t="str">
        <f>"陈金带"</f>
        <v>陈金带</v>
      </c>
    </row>
    <row r="108" spans="1:4" ht="30" customHeight="1">
      <c r="A108" s="8">
        <v>106</v>
      </c>
      <c r="B108" s="7" t="str">
        <f>"269720201104163424155"</f>
        <v>269720201104163424155</v>
      </c>
      <c r="C108" s="7" t="s">
        <v>5</v>
      </c>
      <c r="D108" s="7" t="str">
        <f>"陈净磷"</f>
        <v>陈净磷</v>
      </c>
    </row>
    <row r="109" spans="1:4" ht="30" customHeight="1">
      <c r="A109" s="8">
        <v>107</v>
      </c>
      <c r="B109" s="7" t="str">
        <f>"269720201104163539156"</f>
        <v>269720201104163539156</v>
      </c>
      <c r="C109" s="7" t="s">
        <v>5</v>
      </c>
      <c r="D109" s="7" t="str">
        <f>"梁燕玲"</f>
        <v>梁燕玲</v>
      </c>
    </row>
    <row r="110" spans="1:4" ht="30" customHeight="1">
      <c r="A110" s="8">
        <v>108</v>
      </c>
      <c r="B110" s="7" t="str">
        <f>"269720201104163754157"</f>
        <v>269720201104163754157</v>
      </c>
      <c r="C110" s="7" t="s">
        <v>5</v>
      </c>
      <c r="D110" s="7" t="str">
        <f>"陈冠姣"</f>
        <v>陈冠姣</v>
      </c>
    </row>
    <row r="111" spans="1:4" ht="30" customHeight="1">
      <c r="A111" s="8">
        <v>109</v>
      </c>
      <c r="B111" s="7" t="str">
        <f>"269720201104163848158"</f>
        <v>269720201104163848158</v>
      </c>
      <c r="C111" s="7" t="s">
        <v>5</v>
      </c>
      <c r="D111" s="7" t="str">
        <f>"王二女"</f>
        <v>王二女</v>
      </c>
    </row>
    <row r="112" spans="1:4" ht="30" customHeight="1">
      <c r="A112" s="8">
        <v>110</v>
      </c>
      <c r="B112" s="7" t="str">
        <f>"269720201104164540160"</f>
        <v>269720201104164540160</v>
      </c>
      <c r="C112" s="7" t="s">
        <v>5</v>
      </c>
      <c r="D112" s="7" t="str">
        <f>"黄桂月"</f>
        <v>黄桂月</v>
      </c>
    </row>
    <row r="113" spans="1:4" ht="30" customHeight="1">
      <c r="A113" s="8">
        <v>111</v>
      </c>
      <c r="B113" s="7" t="str">
        <f>"269720201104164743161"</f>
        <v>269720201104164743161</v>
      </c>
      <c r="C113" s="7" t="s">
        <v>5</v>
      </c>
      <c r="D113" s="7" t="str">
        <f>"吴传柳"</f>
        <v>吴传柳</v>
      </c>
    </row>
    <row r="114" spans="1:4" ht="30" customHeight="1">
      <c r="A114" s="8">
        <v>112</v>
      </c>
      <c r="B114" s="7" t="str">
        <f>"269720201104164807162"</f>
        <v>269720201104164807162</v>
      </c>
      <c r="C114" s="7" t="s">
        <v>5</v>
      </c>
      <c r="D114" s="7" t="str">
        <f>"李小妹"</f>
        <v>李小妹</v>
      </c>
    </row>
    <row r="115" spans="1:4" ht="30" customHeight="1">
      <c r="A115" s="8">
        <v>113</v>
      </c>
      <c r="B115" s="7" t="str">
        <f>"269720201104165405163"</f>
        <v>269720201104165405163</v>
      </c>
      <c r="C115" s="7" t="s">
        <v>5</v>
      </c>
      <c r="D115" s="7" t="str">
        <f>"王有娥"</f>
        <v>王有娥</v>
      </c>
    </row>
    <row r="116" spans="1:4" ht="30" customHeight="1">
      <c r="A116" s="8">
        <v>114</v>
      </c>
      <c r="B116" s="7" t="str">
        <f>"269720201104165821165"</f>
        <v>269720201104165821165</v>
      </c>
      <c r="C116" s="7" t="s">
        <v>5</v>
      </c>
      <c r="D116" s="7" t="str">
        <f>"林琼丽"</f>
        <v>林琼丽</v>
      </c>
    </row>
    <row r="117" spans="1:4" ht="30" customHeight="1">
      <c r="A117" s="8">
        <v>115</v>
      </c>
      <c r="B117" s="7" t="str">
        <f>"269720201104170446166"</f>
        <v>269720201104170446166</v>
      </c>
      <c r="C117" s="7" t="s">
        <v>5</v>
      </c>
      <c r="D117" s="7" t="str">
        <f>"符转"</f>
        <v>符转</v>
      </c>
    </row>
    <row r="118" spans="1:4" ht="30" customHeight="1">
      <c r="A118" s="8">
        <v>116</v>
      </c>
      <c r="B118" s="7" t="str">
        <f>"269720201104170756167"</f>
        <v>269720201104170756167</v>
      </c>
      <c r="C118" s="7" t="s">
        <v>5</v>
      </c>
      <c r="D118" s="7" t="str">
        <f>"李淑红"</f>
        <v>李淑红</v>
      </c>
    </row>
    <row r="119" spans="1:4" ht="30" customHeight="1">
      <c r="A119" s="8">
        <v>117</v>
      </c>
      <c r="B119" s="7" t="str">
        <f>"269720201104170807168"</f>
        <v>269720201104170807168</v>
      </c>
      <c r="C119" s="7" t="s">
        <v>5</v>
      </c>
      <c r="D119" s="7" t="str">
        <f>"魏秀芳"</f>
        <v>魏秀芳</v>
      </c>
    </row>
    <row r="120" spans="1:4" ht="30" customHeight="1">
      <c r="A120" s="8">
        <v>118</v>
      </c>
      <c r="B120" s="7" t="str">
        <f>"269720201104173158170"</f>
        <v>269720201104173158170</v>
      </c>
      <c r="C120" s="7" t="s">
        <v>5</v>
      </c>
      <c r="D120" s="7" t="str">
        <f>"羊翠香"</f>
        <v>羊翠香</v>
      </c>
    </row>
    <row r="121" spans="1:4" ht="30" customHeight="1">
      <c r="A121" s="8">
        <v>119</v>
      </c>
      <c r="B121" s="7" t="str">
        <f>"269720201104174602172"</f>
        <v>269720201104174602172</v>
      </c>
      <c r="C121" s="7" t="s">
        <v>5</v>
      </c>
      <c r="D121" s="7" t="str">
        <f>"吴平秀"</f>
        <v>吴平秀</v>
      </c>
    </row>
    <row r="122" spans="1:4" ht="30" customHeight="1">
      <c r="A122" s="8">
        <v>120</v>
      </c>
      <c r="B122" s="7" t="str">
        <f>"269720201104175316173"</f>
        <v>269720201104175316173</v>
      </c>
      <c r="C122" s="7" t="s">
        <v>5</v>
      </c>
      <c r="D122" s="7" t="str">
        <f>"符美风"</f>
        <v>符美风</v>
      </c>
    </row>
    <row r="123" spans="1:4" ht="30" customHeight="1">
      <c r="A123" s="8">
        <v>121</v>
      </c>
      <c r="B123" s="7" t="str">
        <f>"269720201104175654174"</f>
        <v>269720201104175654174</v>
      </c>
      <c r="C123" s="7" t="s">
        <v>5</v>
      </c>
      <c r="D123" s="7" t="str">
        <f>"周若曼"</f>
        <v>周若曼</v>
      </c>
    </row>
    <row r="124" spans="1:4" ht="30" customHeight="1">
      <c r="A124" s="8">
        <v>122</v>
      </c>
      <c r="B124" s="7" t="str">
        <f>"269720201104181916176"</f>
        <v>269720201104181916176</v>
      </c>
      <c r="C124" s="7" t="s">
        <v>5</v>
      </c>
      <c r="D124" s="7" t="str">
        <f>"韩金亮"</f>
        <v>韩金亮</v>
      </c>
    </row>
    <row r="125" spans="1:4" ht="30" customHeight="1">
      <c r="A125" s="8">
        <v>123</v>
      </c>
      <c r="B125" s="7" t="str">
        <f>"269720201104183436177"</f>
        <v>269720201104183436177</v>
      </c>
      <c r="C125" s="7" t="s">
        <v>5</v>
      </c>
      <c r="D125" s="7" t="str">
        <f>"陈二爱"</f>
        <v>陈二爱</v>
      </c>
    </row>
    <row r="126" spans="1:4" ht="30" customHeight="1">
      <c r="A126" s="8">
        <v>124</v>
      </c>
      <c r="B126" s="7" t="str">
        <f>"269720201104183742178"</f>
        <v>269720201104183742178</v>
      </c>
      <c r="C126" s="7" t="s">
        <v>5</v>
      </c>
      <c r="D126" s="7" t="str">
        <f>"钟云捷"</f>
        <v>钟云捷</v>
      </c>
    </row>
    <row r="127" spans="1:4" ht="30" customHeight="1">
      <c r="A127" s="8">
        <v>125</v>
      </c>
      <c r="B127" s="7" t="str">
        <f>"269720201104185552179"</f>
        <v>269720201104185552179</v>
      </c>
      <c r="C127" s="7" t="s">
        <v>5</v>
      </c>
      <c r="D127" s="7" t="str">
        <f>"林正欢"</f>
        <v>林正欢</v>
      </c>
    </row>
    <row r="128" spans="1:4" ht="30" customHeight="1">
      <c r="A128" s="8">
        <v>126</v>
      </c>
      <c r="B128" s="7" t="str">
        <f>"269720201104190253180"</f>
        <v>269720201104190253180</v>
      </c>
      <c r="C128" s="7" t="s">
        <v>5</v>
      </c>
      <c r="D128" s="7" t="str">
        <f>"刘金美"</f>
        <v>刘金美</v>
      </c>
    </row>
    <row r="129" spans="1:4" ht="30" customHeight="1">
      <c r="A129" s="8">
        <v>127</v>
      </c>
      <c r="B129" s="7" t="str">
        <f>"269720201104191326181"</f>
        <v>269720201104191326181</v>
      </c>
      <c r="C129" s="7" t="s">
        <v>5</v>
      </c>
      <c r="D129" s="7" t="str">
        <f>"杨杰珠"</f>
        <v>杨杰珠</v>
      </c>
    </row>
    <row r="130" spans="1:4" ht="30" customHeight="1">
      <c r="A130" s="8">
        <v>128</v>
      </c>
      <c r="B130" s="7" t="str">
        <f>"269720201104191820182"</f>
        <v>269720201104191820182</v>
      </c>
      <c r="C130" s="7" t="s">
        <v>5</v>
      </c>
      <c r="D130" s="7" t="str">
        <f>"李玉珠"</f>
        <v>李玉珠</v>
      </c>
    </row>
    <row r="131" spans="1:4" ht="30" customHeight="1">
      <c r="A131" s="8">
        <v>129</v>
      </c>
      <c r="B131" s="7" t="str">
        <f>"269720201104192753185"</f>
        <v>269720201104192753185</v>
      </c>
      <c r="C131" s="7" t="s">
        <v>5</v>
      </c>
      <c r="D131" s="7" t="str">
        <f>"符丽婷"</f>
        <v>符丽婷</v>
      </c>
    </row>
    <row r="132" spans="1:4" ht="30" customHeight="1">
      <c r="A132" s="8">
        <v>130</v>
      </c>
      <c r="B132" s="7" t="str">
        <f>"269720201104193320186"</f>
        <v>269720201104193320186</v>
      </c>
      <c r="C132" s="7" t="s">
        <v>5</v>
      </c>
      <c r="D132" s="7" t="str">
        <f>"吴湘平"</f>
        <v>吴湘平</v>
      </c>
    </row>
    <row r="133" spans="1:4" ht="30" customHeight="1">
      <c r="A133" s="8">
        <v>131</v>
      </c>
      <c r="B133" s="7" t="str">
        <f>"269720201104195042187"</f>
        <v>269720201104195042187</v>
      </c>
      <c r="C133" s="7" t="s">
        <v>5</v>
      </c>
      <c r="D133" s="7" t="str">
        <f>"李江清"</f>
        <v>李江清</v>
      </c>
    </row>
    <row r="134" spans="1:4" ht="30" customHeight="1">
      <c r="A134" s="8">
        <v>132</v>
      </c>
      <c r="B134" s="7" t="str">
        <f>"269720201104195051188"</f>
        <v>269720201104195051188</v>
      </c>
      <c r="C134" s="7" t="s">
        <v>5</v>
      </c>
      <c r="D134" s="7" t="str">
        <f>"王小燕"</f>
        <v>王小燕</v>
      </c>
    </row>
    <row r="135" spans="1:4" ht="30" customHeight="1">
      <c r="A135" s="8">
        <v>133</v>
      </c>
      <c r="B135" s="7" t="str">
        <f>"269720201104200044189"</f>
        <v>269720201104200044189</v>
      </c>
      <c r="C135" s="7" t="s">
        <v>5</v>
      </c>
      <c r="D135" s="7" t="str">
        <f>"陈彩凤"</f>
        <v>陈彩凤</v>
      </c>
    </row>
    <row r="136" spans="1:4" ht="30" customHeight="1">
      <c r="A136" s="8">
        <v>134</v>
      </c>
      <c r="B136" s="7" t="str">
        <f>"269720201104200224190"</f>
        <v>269720201104200224190</v>
      </c>
      <c r="C136" s="7" t="s">
        <v>5</v>
      </c>
      <c r="D136" s="7" t="str">
        <f>"何冬梅"</f>
        <v>何冬梅</v>
      </c>
    </row>
    <row r="137" spans="1:4" ht="30" customHeight="1">
      <c r="A137" s="8">
        <v>135</v>
      </c>
      <c r="B137" s="7" t="str">
        <f>"269720201104202813193"</f>
        <v>269720201104202813193</v>
      </c>
      <c r="C137" s="7" t="s">
        <v>5</v>
      </c>
      <c r="D137" s="7" t="str">
        <f>"羊春秀"</f>
        <v>羊春秀</v>
      </c>
    </row>
    <row r="138" spans="1:4" ht="30" customHeight="1">
      <c r="A138" s="8">
        <v>136</v>
      </c>
      <c r="B138" s="7" t="str">
        <f>"269720201104203637195"</f>
        <v>269720201104203637195</v>
      </c>
      <c r="C138" s="7" t="s">
        <v>5</v>
      </c>
      <c r="D138" s="7" t="str">
        <f>"杨精女"</f>
        <v>杨精女</v>
      </c>
    </row>
    <row r="139" spans="1:4" ht="30" customHeight="1">
      <c r="A139" s="8">
        <v>137</v>
      </c>
      <c r="B139" s="7" t="str">
        <f>"269720201104204327197"</f>
        <v>269720201104204327197</v>
      </c>
      <c r="C139" s="7" t="s">
        <v>5</v>
      </c>
      <c r="D139" s="7" t="str">
        <f>"钟贤妃"</f>
        <v>钟贤妃</v>
      </c>
    </row>
    <row r="140" spans="1:4" ht="30" customHeight="1">
      <c r="A140" s="8">
        <v>138</v>
      </c>
      <c r="B140" s="7" t="str">
        <f>"269720201104205111200"</f>
        <v>269720201104205111200</v>
      </c>
      <c r="C140" s="7" t="s">
        <v>5</v>
      </c>
      <c r="D140" s="7" t="str">
        <f>"唐剑妃"</f>
        <v>唐剑妃</v>
      </c>
    </row>
    <row r="141" spans="1:4" ht="30" customHeight="1">
      <c r="A141" s="8">
        <v>139</v>
      </c>
      <c r="B141" s="7" t="str">
        <f>"269720201104205236202"</f>
        <v>269720201104205236202</v>
      </c>
      <c r="C141" s="7" t="s">
        <v>5</v>
      </c>
      <c r="D141" s="7" t="str">
        <f>"曾承姣"</f>
        <v>曾承姣</v>
      </c>
    </row>
    <row r="142" spans="1:4" ht="30" customHeight="1">
      <c r="A142" s="8">
        <v>140</v>
      </c>
      <c r="B142" s="7" t="str">
        <f>"269720201104205328203"</f>
        <v>269720201104205328203</v>
      </c>
      <c r="C142" s="7" t="s">
        <v>5</v>
      </c>
      <c r="D142" s="7" t="str">
        <f>"郑桃丽"</f>
        <v>郑桃丽</v>
      </c>
    </row>
    <row r="143" spans="1:4" ht="30" customHeight="1">
      <c r="A143" s="8">
        <v>141</v>
      </c>
      <c r="B143" s="7" t="str">
        <f>"269720201104210411204"</f>
        <v>269720201104210411204</v>
      </c>
      <c r="C143" s="7" t="s">
        <v>5</v>
      </c>
      <c r="D143" s="7" t="str">
        <f>"朱文秋"</f>
        <v>朱文秋</v>
      </c>
    </row>
    <row r="144" spans="1:4" ht="30" customHeight="1">
      <c r="A144" s="8">
        <v>142</v>
      </c>
      <c r="B144" s="7" t="str">
        <f>"269720201104212246206"</f>
        <v>269720201104212246206</v>
      </c>
      <c r="C144" s="7" t="s">
        <v>5</v>
      </c>
      <c r="D144" s="7" t="str">
        <f>"蒋丽鑫"</f>
        <v>蒋丽鑫</v>
      </c>
    </row>
    <row r="145" spans="1:4" ht="30" customHeight="1">
      <c r="A145" s="8">
        <v>143</v>
      </c>
      <c r="B145" s="7" t="str">
        <f>"269720201104213609207"</f>
        <v>269720201104213609207</v>
      </c>
      <c r="C145" s="7" t="s">
        <v>5</v>
      </c>
      <c r="D145" s="7" t="str">
        <f>"何秀玲"</f>
        <v>何秀玲</v>
      </c>
    </row>
    <row r="146" spans="1:4" ht="30" customHeight="1">
      <c r="A146" s="8">
        <v>144</v>
      </c>
      <c r="B146" s="7" t="str">
        <f>"269720201104215347208"</f>
        <v>269720201104215347208</v>
      </c>
      <c r="C146" s="7" t="s">
        <v>5</v>
      </c>
      <c r="D146" s="7" t="str">
        <f>"蔡玉媚"</f>
        <v>蔡玉媚</v>
      </c>
    </row>
    <row r="147" spans="1:4" ht="30" customHeight="1">
      <c r="A147" s="8">
        <v>145</v>
      </c>
      <c r="B147" s="7" t="str">
        <f>"269720201104220141210"</f>
        <v>269720201104220141210</v>
      </c>
      <c r="C147" s="7" t="s">
        <v>5</v>
      </c>
      <c r="D147" s="7" t="str">
        <f>"羊艳梅"</f>
        <v>羊艳梅</v>
      </c>
    </row>
    <row r="148" spans="1:4" ht="30" customHeight="1">
      <c r="A148" s="8">
        <v>146</v>
      </c>
      <c r="B148" s="7" t="str">
        <f>"269720201104221014211"</f>
        <v>269720201104221014211</v>
      </c>
      <c r="C148" s="7" t="s">
        <v>5</v>
      </c>
      <c r="D148" s="7" t="str">
        <f>"朱贤桂"</f>
        <v>朱贤桂</v>
      </c>
    </row>
    <row r="149" spans="1:4" ht="30" customHeight="1">
      <c r="A149" s="8">
        <v>147</v>
      </c>
      <c r="B149" s="7" t="str">
        <f>"269720201104222207212"</f>
        <v>269720201104222207212</v>
      </c>
      <c r="C149" s="7" t="s">
        <v>5</v>
      </c>
      <c r="D149" s="7" t="str">
        <f>"王春柳"</f>
        <v>王春柳</v>
      </c>
    </row>
    <row r="150" spans="1:4" ht="30" customHeight="1">
      <c r="A150" s="8">
        <v>148</v>
      </c>
      <c r="B150" s="7" t="str">
        <f>"269720201104223450213"</f>
        <v>269720201104223450213</v>
      </c>
      <c r="C150" s="7" t="s">
        <v>5</v>
      </c>
      <c r="D150" s="7" t="str">
        <f>"李吉美"</f>
        <v>李吉美</v>
      </c>
    </row>
    <row r="151" spans="1:4" ht="30" customHeight="1">
      <c r="A151" s="8">
        <v>149</v>
      </c>
      <c r="B151" s="7" t="str">
        <f>"269720201104224917214"</f>
        <v>269720201104224917214</v>
      </c>
      <c r="C151" s="7" t="s">
        <v>5</v>
      </c>
      <c r="D151" s="7" t="str">
        <f>"简献兰"</f>
        <v>简献兰</v>
      </c>
    </row>
    <row r="152" spans="1:4" ht="30" customHeight="1">
      <c r="A152" s="8">
        <v>150</v>
      </c>
      <c r="B152" s="7" t="str">
        <f>"269720201104225412215"</f>
        <v>269720201104225412215</v>
      </c>
      <c r="C152" s="7" t="s">
        <v>5</v>
      </c>
      <c r="D152" s="7" t="str">
        <f>"谢卓菊"</f>
        <v>谢卓菊</v>
      </c>
    </row>
    <row r="153" spans="1:4" ht="30" customHeight="1">
      <c r="A153" s="8">
        <v>151</v>
      </c>
      <c r="B153" s="7" t="str">
        <f>"269720201104225939216"</f>
        <v>269720201104225939216</v>
      </c>
      <c r="C153" s="7" t="s">
        <v>5</v>
      </c>
      <c r="D153" s="7" t="str">
        <f>"黎美慧"</f>
        <v>黎美慧</v>
      </c>
    </row>
    <row r="154" spans="1:4" ht="30" customHeight="1">
      <c r="A154" s="8">
        <v>152</v>
      </c>
      <c r="B154" s="7" t="str">
        <f>"269720201104230932218"</f>
        <v>269720201104230932218</v>
      </c>
      <c r="C154" s="7" t="s">
        <v>5</v>
      </c>
      <c r="D154" s="7" t="str">
        <f>"陈奇慧"</f>
        <v>陈奇慧</v>
      </c>
    </row>
    <row r="155" spans="1:4" ht="30" customHeight="1">
      <c r="A155" s="8">
        <v>153</v>
      </c>
      <c r="B155" s="7" t="str">
        <f>"269720201104231709219"</f>
        <v>269720201104231709219</v>
      </c>
      <c r="C155" s="7" t="s">
        <v>5</v>
      </c>
      <c r="D155" s="7" t="str">
        <f>"杨永教"</f>
        <v>杨永教</v>
      </c>
    </row>
    <row r="156" spans="1:4" ht="30" customHeight="1">
      <c r="A156" s="8">
        <v>154</v>
      </c>
      <c r="B156" s="7" t="str">
        <f>"269720201104233134220"</f>
        <v>269720201104233134220</v>
      </c>
      <c r="C156" s="7" t="s">
        <v>5</v>
      </c>
      <c r="D156" s="7" t="str">
        <f>"梁玲玲"</f>
        <v>梁玲玲</v>
      </c>
    </row>
    <row r="157" spans="1:4" ht="30" customHeight="1">
      <c r="A157" s="8">
        <v>155</v>
      </c>
      <c r="B157" s="7" t="str">
        <f>"269720201104233755221"</f>
        <v>269720201104233755221</v>
      </c>
      <c r="C157" s="7" t="s">
        <v>5</v>
      </c>
      <c r="D157" s="7" t="str">
        <f>"张艳"</f>
        <v>张艳</v>
      </c>
    </row>
    <row r="158" spans="1:4" ht="30" customHeight="1">
      <c r="A158" s="8">
        <v>156</v>
      </c>
      <c r="B158" s="7" t="str">
        <f>"269720201104233808222"</f>
        <v>269720201104233808222</v>
      </c>
      <c r="C158" s="7" t="s">
        <v>5</v>
      </c>
      <c r="D158" s="7" t="str">
        <f>"刘秀冬"</f>
        <v>刘秀冬</v>
      </c>
    </row>
    <row r="159" spans="1:4" ht="30" customHeight="1">
      <c r="A159" s="8">
        <v>157</v>
      </c>
      <c r="B159" s="7" t="str">
        <f>"269720201104235446223"</f>
        <v>269720201104235446223</v>
      </c>
      <c r="C159" s="7" t="s">
        <v>5</v>
      </c>
      <c r="D159" s="7" t="str">
        <f>"陈荣兰"</f>
        <v>陈荣兰</v>
      </c>
    </row>
    <row r="160" spans="1:4" ht="30" customHeight="1">
      <c r="A160" s="8">
        <v>158</v>
      </c>
      <c r="B160" s="7" t="str">
        <f>"269720201105000143224"</f>
        <v>269720201105000143224</v>
      </c>
      <c r="C160" s="7" t="s">
        <v>5</v>
      </c>
      <c r="D160" s="7" t="str">
        <f>"陈章妍"</f>
        <v>陈章妍</v>
      </c>
    </row>
    <row r="161" spans="1:4" ht="30" customHeight="1">
      <c r="A161" s="8">
        <v>159</v>
      </c>
      <c r="B161" s="7" t="str">
        <f>"269720201105001023225"</f>
        <v>269720201105001023225</v>
      </c>
      <c r="C161" s="7" t="s">
        <v>5</v>
      </c>
      <c r="D161" s="7" t="str">
        <f>"唐木柳"</f>
        <v>唐木柳</v>
      </c>
    </row>
    <row r="162" spans="1:4" ht="30" customHeight="1">
      <c r="A162" s="8">
        <v>160</v>
      </c>
      <c r="B162" s="7" t="str">
        <f>"269720201105082353229"</f>
        <v>269720201105082353229</v>
      </c>
      <c r="C162" s="7" t="s">
        <v>5</v>
      </c>
      <c r="D162" s="7" t="str">
        <f>"李美荣"</f>
        <v>李美荣</v>
      </c>
    </row>
    <row r="163" spans="1:4" ht="30" customHeight="1">
      <c r="A163" s="8">
        <v>161</v>
      </c>
      <c r="B163" s="7" t="str">
        <f>"269720201105084207231"</f>
        <v>269720201105084207231</v>
      </c>
      <c r="C163" s="7" t="s">
        <v>5</v>
      </c>
      <c r="D163" s="7" t="str">
        <f>"符荣慧"</f>
        <v>符荣慧</v>
      </c>
    </row>
    <row r="164" spans="1:4" ht="30" customHeight="1">
      <c r="A164" s="8">
        <v>162</v>
      </c>
      <c r="B164" s="7" t="str">
        <f>"269720201105085537232"</f>
        <v>269720201105085537232</v>
      </c>
      <c r="C164" s="7" t="s">
        <v>5</v>
      </c>
      <c r="D164" s="7" t="str">
        <f>"薛秀凤"</f>
        <v>薛秀凤</v>
      </c>
    </row>
    <row r="165" spans="1:4" ht="30" customHeight="1">
      <c r="A165" s="8">
        <v>163</v>
      </c>
      <c r="B165" s="7" t="str">
        <f>"269720201105090042234"</f>
        <v>269720201105090042234</v>
      </c>
      <c r="C165" s="7" t="s">
        <v>5</v>
      </c>
      <c r="D165" s="7" t="str">
        <f>"符贤莲"</f>
        <v>符贤莲</v>
      </c>
    </row>
    <row r="166" spans="1:4" ht="30" customHeight="1">
      <c r="A166" s="8">
        <v>164</v>
      </c>
      <c r="B166" s="7" t="str">
        <f>"269720201105090940235"</f>
        <v>269720201105090940235</v>
      </c>
      <c r="C166" s="7" t="s">
        <v>5</v>
      </c>
      <c r="D166" s="7" t="str">
        <f>"高秀妹"</f>
        <v>高秀妹</v>
      </c>
    </row>
    <row r="167" spans="1:4" ht="30" customHeight="1">
      <c r="A167" s="8">
        <v>165</v>
      </c>
      <c r="B167" s="7" t="str">
        <f>"269720201105091256236"</f>
        <v>269720201105091256236</v>
      </c>
      <c r="C167" s="7" t="s">
        <v>5</v>
      </c>
      <c r="D167" s="7" t="str">
        <f>"苏井月"</f>
        <v>苏井月</v>
      </c>
    </row>
    <row r="168" spans="1:4" ht="30" customHeight="1">
      <c r="A168" s="8">
        <v>166</v>
      </c>
      <c r="B168" s="7" t="str">
        <f>"269720201105092239237"</f>
        <v>269720201105092239237</v>
      </c>
      <c r="C168" s="7" t="s">
        <v>5</v>
      </c>
      <c r="D168" s="7" t="str">
        <f>"陈娇乾"</f>
        <v>陈娇乾</v>
      </c>
    </row>
    <row r="169" spans="1:4" ht="30" customHeight="1">
      <c r="A169" s="8">
        <v>167</v>
      </c>
      <c r="B169" s="7" t="str">
        <f>"269720201105093350238"</f>
        <v>269720201105093350238</v>
      </c>
      <c r="C169" s="7" t="s">
        <v>5</v>
      </c>
      <c r="D169" s="7" t="str">
        <f>"麦翰玲"</f>
        <v>麦翰玲</v>
      </c>
    </row>
    <row r="170" spans="1:4" ht="30" customHeight="1">
      <c r="A170" s="8">
        <v>168</v>
      </c>
      <c r="B170" s="7" t="str">
        <f>"269720201105101502243"</f>
        <v>269720201105101502243</v>
      </c>
      <c r="C170" s="7" t="s">
        <v>5</v>
      </c>
      <c r="D170" s="7" t="str">
        <f>"胡莲萍"</f>
        <v>胡莲萍</v>
      </c>
    </row>
    <row r="171" spans="1:4" ht="30" customHeight="1">
      <c r="A171" s="8">
        <v>169</v>
      </c>
      <c r="B171" s="7" t="str">
        <f>"269720201105101705244"</f>
        <v>269720201105101705244</v>
      </c>
      <c r="C171" s="7" t="s">
        <v>5</v>
      </c>
      <c r="D171" s="7" t="str">
        <f>"陈土香"</f>
        <v>陈土香</v>
      </c>
    </row>
    <row r="172" spans="1:4" ht="30" customHeight="1">
      <c r="A172" s="8">
        <v>170</v>
      </c>
      <c r="B172" s="7" t="str">
        <f>"269720201105102248246"</f>
        <v>269720201105102248246</v>
      </c>
      <c r="C172" s="7" t="s">
        <v>5</v>
      </c>
      <c r="D172" s="7" t="str">
        <f>"陈三彩"</f>
        <v>陈三彩</v>
      </c>
    </row>
    <row r="173" spans="1:4" ht="30" customHeight="1">
      <c r="A173" s="8">
        <v>171</v>
      </c>
      <c r="B173" s="7" t="str">
        <f>"269720201105110226248"</f>
        <v>269720201105110226248</v>
      </c>
      <c r="C173" s="7" t="s">
        <v>5</v>
      </c>
      <c r="D173" s="7" t="str">
        <f>"李五美"</f>
        <v>李五美</v>
      </c>
    </row>
    <row r="174" spans="1:4" ht="30" customHeight="1">
      <c r="A174" s="8">
        <v>172</v>
      </c>
      <c r="B174" s="7" t="str">
        <f>"269720201105112637250"</f>
        <v>269720201105112637250</v>
      </c>
      <c r="C174" s="7" t="s">
        <v>5</v>
      </c>
      <c r="D174" s="7" t="str">
        <f>"孙彩焕"</f>
        <v>孙彩焕</v>
      </c>
    </row>
    <row r="175" spans="1:4" ht="30" customHeight="1">
      <c r="A175" s="8">
        <v>173</v>
      </c>
      <c r="B175" s="7" t="str">
        <f>"269720201105114907251"</f>
        <v>269720201105114907251</v>
      </c>
      <c r="C175" s="7" t="s">
        <v>5</v>
      </c>
      <c r="D175" s="7" t="str">
        <f>"许慧"</f>
        <v>许慧</v>
      </c>
    </row>
    <row r="176" spans="1:4" ht="30" customHeight="1">
      <c r="A176" s="8">
        <v>174</v>
      </c>
      <c r="B176" s="7" t="str">
        <f>"269720201105120311253"</f>
        <v>269720201105120311253</v>
      </c>
      <c r="C176" s="7" t="s">
        <v>5</v>
      </c>
      <c r="D176" s="7" t="str">
        <f>"郑瑞联"</f>
        <v>郑瑞联</v>
      </c>
    </row>
    <row r="177" spans="1:4" ht="30" customHeight="1">
      <c r="A177" s="8">
        <v>175</v>
      </c>
      <c r="B177" s="7" t="str">
        <f>"269720201105121032254"</f>
        <v>269720201105121032254</v>
      </c>
      <c r="C177" s="7" t="s">
        <v>5</v>
      </c>
      <c r="D177" s="7" t="str">
        <f>"杨良逢"</f>
        <v>杨良逢</v>
      </c>
    </row>
    <row r="178" spans="1:4" ht="30" customHeight="1">
      <c r="A178" s="8">
        <v>176</v>
      </c>
      <c r="B178" s="7" t="str">
        <f>"269720201105122255257"</f>
        <v>269720201105122255257</v>
      </c>
      <c r="C178" s="7" t="s">
        <v>5</v>
      </c>
      <c r="D178" s="7" t="str">
        <f>"薛成女"</f>
        <v>薛成女</v>
      </c>
    </row>
    <row r="179" spans="1:4" ht="30" customHeight="1">
      <c r="A179" s="8">
        <v>177</v>
      </c>
      <c r="B179" s="7" t="str">
        <f>"269720201105123610258"</f>
        <v>269720201105123610258</v>
      </c>
      <c r="C179" s="7" t="s">
        <v>5</v>
      </c>
      <c r="D179" s="7" t="str">
        <f>"符秋云"</f>
        <v>符秋云</v>
      </c>
    </row>
    <row r="180" spans="1:4" ht="30" customHeight="1">
      <c r="A180" s="8">
        <v>178</v>
      </c>
      <c r="B180" s="7" t="str">
        <f>"269720201105123904259"</f>
        <v>269720201105123904259</v>
      </c>
      <c r="C180" s="7" t="s">
        <v>5</v>
      </c>
      <c r="D180" s="7" t="str">
        <f>"陈德燕"</f>
        <v>陈德燕</v>
      </c>
    </row>
    <row r="181" spans="1:4" ht="30" customHeight="1">
      <c r="A181" s="8">
        <v>179</v>
      </c>
      <c r="B181" s="7" t="str">
        <f>"269720201105124408262"</f>
        <v>269720201105124408262</v>
      </c>
      <c r="C181" s="7" t="s">
        <v>5</v>
      </c>
      <c r="D181" s="7" t="str">
        <f>"古土仁"</f>
        <v>古土仁</v>
      </c>
    </row>
    <row r="182" spans="1:4" ht="30" customHeight="1">
      <c r="A182" s="8">
        <v>180</v>
      </c>
      <c r="B182" s="7" t="str">
        <f>"269720201105124419263"</f>
        <v>269720201105124419263</v>
      </c>
      <c r="C182" s="7" t="s">
        <v>5</v>
      </c>
      <c r="D182" s="7" t="str">
        <f>"黄海丽"</f>
        <v>黄海丽</v>
      </c>
    </row>
    <row r="183" spans="1:4" ht="30" customHeight="1">
      <c r="A183" s="8">
        <v>181</v>
      </c>
      <c r="B183" s="7" t="str">
        <f>"269720201105125514266"</f>
        <v>269720201105125514266</v>
      </c>
      <c r="C183" s="7" t="s">
        <v>5</v>
      </c>
      <c r="D183" s="7" t="str">
        <f>"钟冠美"</f>
        <v>钟冠美</v>
      </c>
    </row>
    <row r="184" spans="1:4" ht="30" customHeight="1">
      <c r="A184" s="8">
        <v>182</v>
      </c>
      <c r="B184" s="7" t="str">
        <f>"269720201105133946268"</f>
        <v>269720201105133946268</v>
      </c>
      <c r="C184" s="7" t="s">
        <v>5</v>
      </c>
      <c r="D184" s="7" t="str">
        <f>"谢吉英"</f>
        <v>谢吉英</v>
      </c>
    </row>
    <row r="185" spans="1:4" ht="30" customHeight="1">
      <c r="A185" s="8">
        <v>183</v>
      </c>
      <c r="B185" s="7" t="str">
        <f>"269720201105143521270"</f>
        <v>269720201105143521270</v>
      </c>
      <c r="C185" s="7" t="s">
        <v>5</v>
      </c>
      <c r="D185" s="7" t="str">
        <f>"黎小美"</f>
        <v>黎小美</v>
      </c>
    </row>
    <row r="186" spans="1:4" ht="30" customHeight="1">
      <c r="A186" s="8">
        <v>184</v>
      </c>
      <c r="B186" s="7" t="str">
        <f>"269720201105144430271"</f>
        <v>269720201105144430271</v>
      </c>
      <c r="C186" s="7" t="s">
        <v>5</v>
      </c>
      <c r="D186" s="7" t="str">
        <f>"邱小英"</f>
        <v>邱小英</v>
      </c>
    </row>
    <row r="187" spans="1:4" ht="30" customHeight="1">
      <c r="A187" s="8">
        <v>185</v>
      </c>
      <c r="B187" s="7" t="str">
        <f>"269720201105150548272"</f>
        <v>269720201105150548272</v>
      </c>
      <c r="C187" s="7" t="s">
        <v>5</v>
      </c>
      <c r="D187" s="7" t="str">
        <f>"谢冬冬"</f>
        <v>谢冬冬</v>
      </c>
    </row>
    <row r="188" spans="1:4" ht="30" customHeight="1">
      <c r="A188" s="8">
        <v>186</v>
      </c>
      <c r="B188" s="7" t="str">
        <f>"269720201105150654274"</f>
        <v>269720201105150654274</v>
      </c>
      <c r="C188" s="7" t="s">
        <v>5</v>
      </c>
      <c r="D188" s="7" t="str">
        <f>"符美满"</f>
        <v>符美满</v>
      </c>
    </row>
    <row r="189" spans="1:4" ht="30" customHeight="1">
      <c r="A189" s="8">
        <v>187</v>
      </c>
      <c r="B189" s="7" t="str">
        <f>"269720201105152921275"</f>
        <v>269720201105152921275</v>
      </c>
      <c r="C189" s="7" t="s">
        <v>5</v>
      </c>
      <c r="D189" s="7" t="str">
        <f>"胡秀美"</f>
        <v>胡秀美</v>
      </c>
    </row>
    <row r="190" spans="1:4" ht="30" customHeight="1">
      <c r="A190" s="8">
        <v>188</v>
      </c>
      <c r="B190" s="7" t="str">
        <f>"269720201105153157276"</f>
        <v>269720201105153157276</v>
      </c>
      <c r="C190" s="7" t="s">
        <v>5</v>
      </c>
      <c r="D190" s="7" t="str">
        <f>"符坤教"</f>
        <v>符坤教</v>
      </c>
    </row>
    <row r="191" spans="1:4" ht="30" customHeight="1">
      <c r="A191" s="8">
        <v>189</v>
      </c>
      <c r="B191" s="7" t="str">
        <f>"269720201105153326277"</f>
        <v>269720201105153326277</v>
      </c>
      <c r="C191" s="7" t="s">
        <v>5</v>
      </c>
      <c r="D191" s="7" t="str">
        <f>"羊淑蓬"</f>
        <v>羊淑蓬</v>
      </c>
    </row>
    <row r="192" spans="1:4" ht="30" customHeight="1">
      <c r="A192" s="8">
        <v>190</v>
      </c>
      <c r="B192" s="7" t="str">
        <f>"269720201105153447278"</f>
        <v>269720201105153447278</v>
      </c>
      <c r="C192" s="7" t="s">
        <v>5</v>
      </c>
      <c r="D192" s="7" t="str">
        <f>"吴三花"</f>
        <v>吴三花</v>
      </c>
    </row>
    <row r="193" spans="1:4" ht="30" customHeight="1">
      <c r="A193" s="8">
        <v>191</v>
      </c>
      <c r="B193" s="7" t="str">
        <f>"269720201105153901279"</f>
        <v>269720201105153901279</v>
      </c>
      <c r="C193" s="7" t="s">
        <v>5</v>
      </c>
      <c r="D193" s="7" t="str">
        <f>"王多丽"</f>
        <v>王多丽</v>
      </c>
    </row>
    <row r="194" spans="1:4" ht="30" customHeight="1">
      <c r="A194" s="8">
        <v>192</v>
      </c>
      <c r="B194" s="7" t="str">
        <f>"269720201105154257281"</f>
        <v>269720201105154257281</v>
      </c>
      <c r="C194" s="7" t="s">
        <v>5</v>
      </c>
      <c r="D194" s="7" t="str">
        <f>"符日姣"</f>
        <v>符日姣</v>
      </c>
    </row>
    <row r="195" spans="1:4" ht="30" customHeight="1">
      <c r="A195" s="8">
        <v>193</v>
      </c>
      <c r="B195" s="7" t="str">
        <f>"269720201105154734282"</f>
        <v>269720201105154734282</v>
      </c>
      <c r="C195" s="7" t="s">
        <v>5</v>
      </c>
      <c r="D195" s="7" t="str">
        <f>"杨寿娜"</f>
        <v>杨寿娜</v>
      </c>
    </row>
    <row r="196" spans="1:4" ht="30" customHeight="1">
      <c r="A196" s="8">
        <v>194</v>
      </c>
      <c r="B196" s="7" t="str">
        <f>"269720201105154945283"</f>
        <v>269720201105154945283</v>
      </c>
      <c r="C196" s="7" t="s">
        <v>5</v>
      </c>
      <c r="D196" s="7" t="str">
        <f>"孙小萍"</f>
        <v>孙小萍</v>
      </c>
    </row>
    <row r="197" spans="1:4" ht="30" customHeight="1">
      <c r="A197" s="8">
        <v>195</v>
      </c>
      <c r="B197" s="7" t="str">
        <f>"269720201105160201284"</f>
        <v>269720201105160201284</v>
      </c>
      <c r="C197" s="7" t="s">
        <v>5</v>
      </c>
      <c r="D197" s="7" t="str">
        <f>"张彩秀"</f>
        <v>张彩秀</v>
      </c>
    </row>
    <row r="198" spans="1:4" ht="30" customHeight="1">
      <c r="A198" s="8">
        <v>196</v>
      </c>
      <c r="B198" s="7" t="str">
        <f>"269720201105160235285"</f>
        <v>269720201105160235285</v>
      </c>
      <c r="C198" s="7" t="s">
        <v>5</v>
      </c>
      <c r="D198" s="7" t="str">
        <f>"羊金怀"</f>
        <v>羊金怀</v>
      </c>
    </row>
    <row r="199" spans="1:4" ht="30" customHeight="1">
      <c r="A199" s="8">
        <v>197</v>
      </c>
      <c r="B199" s="7" t="str">
        <f>"269720201105160612286"</f>
        <v>269720201105160612286</v>
      </c>
      <c r="C199" s="7" t="s">
        <v>5</v>
      </c>
      <c r="D199" s="7" t="str">
        <f>"谢国音"</f>
        <v>谢国音</v>
      </c>
    </row>
    <row r="200" spans="1:4" ht="30" customHeight="1">
      <c r="A200" s="8">
        <v>198</v>
      </c>
      <c r="B200" s="7" t="str">
        <f>"269720201105160748287"</f>
        <v>269720201105160748287</v>
      </c>
      <c r="C200" s="7" t="s">
        <v>5</v>
      </c>
      <c r="D200" s="7" t="str">
        <f>"羊玉姊"</f>
        <v>羊玉姊</v>
      </c>
    </row>
    <row r="201" spans="1:4" ht="30" customHeight="1">
      <c r="A201" s="8">
        <v>199</v>
      </c>
      <c r="B201" s="7" t="str">
        <f>"269720201105161837288"</f>
        <v>269720201105161837288</v>
      </c>
      <c r="C201" s="7" t="s">
        <v>5</v>
      </c>
      <c r="D201" s="7" t="str">
        <f>"符陆燕"</f>
        <v>符陆燕</v>
      </c>
    </row>
    <row r="202" spans="1:4" ht="30" customHeight="1">
      <c r="A202" s="8">
        <v>200</v>
      </c>
      <c r="B202" s="7" t="str">
        <f>"269720201105162144289"</f>
        <v>269720201105162144289</v>
      </c>
      <c r="C202" s="7" t="s">
        <v>5</v>
      </c>
      <c r="D202" s="7" t="str">
        <f>"陈静紫"</f>
        <v>陈静紫</v>
      </c>
    </row>
    <row r="203" spans="1:4" ht="30" customHeight="1">
      <c r="A203" s="8">
        <v>201</v>
      </c>
      <c r="B203" s="7" t="str">
        <f>"269720201105162400290"</f>
        <v>269720201105162400290</v>
      </c>
      <c r="C203" s="7" t="s">
        <v>5</v>
      </c>
      <c r="D203" s="7" t="str">
        <f>"谢重娥"</f>
        <v>谢重娥</v>
      </c>
    </row>
    <row r="204" spans="1:4" ht="30" customHeight="1">
      <c r="A204" s="8">
        <v>202</v>
      </c>
      <c r="B204" s="7" t="str">
        <f>"269720201105162704291"</f>
        <v>269720201105162704291</v>
      </c>
      <c r="C204" s="7" t="s">
        <v>5</v>
      </c>
      <c r="D204" s="7" t="str">
        <f>"李玲玉"</f>
        <v>李玲玉</v>
      </c>
    </row>
    <row r="205" spans="1:4" ht="30" customHeight="1">
      <c r="A205" s="8">
        <v>203</v>
      </c>
      <c r="B205" s="7" t="str">
        <f>"269720201105163030292"</f>
        <v>269720201105163030292</v>
      </c>
      <c r="C205" s="7" t="s">
        <v>5</v>
      </c>
      <c r="D205" s="7" t="str">
        <f>"唐诗琳"</f>
        <v>唐诗琳</v>
      </c>
    </row>
    <row r="206" spans="1:4" ht="30" customHeight="1">
      <c r="A206" s="8">
        <v>204</v>
      </c>
      <c r="B206" s="7" t="str">
        <f>"269720201105163351293"</f>
        <v>269720201105163351293</v>
      </c>
      <c r="C206" s="7" t="s">
        <v>5</v>
      </c>
      <c r="D206" s="7" t="str">
        <f>"唐喜祥"</f>
        <v>唐喜祥</v>
      </c>
    </row>
    <row r="207" spans="1:4" ht="30" customHeight="1">
      <c r="A207" s="8">
        <v>205</v>
      </c>
      <c r="B207" s="7" t="str">
        <f>"269720201105163946294"</f>
        <v>269720201105163946294</v>
      </c>
      <c r="C207" s="7" t="s">
        <v>5</v>
      </c>
      <c r="D207" s="7" t="str">
        <f>"李美桃"</f>
        <v>李美桃</v>
      </c>
    </row>
    <row r="208" spans="1:4" ht="30" customHeight="1">
      <c r="A208" s="8">
        <v>206</v>
      </c>
      <c r="B208" s="7" t="str">
        <f>"269720201105164637295"</f>
        <v>269720201105164637295</v>
      </c>
      <c r="C208" s="7" t="s">
        <v>5</v>
      </c>
      <c r="D208" s="7" t="str">
        <f>"薛智妹"</f>
        <v>薛智妹</v>
      </c>
    </row>
    <row r="209" spans="1:4" ht="30" customHeight="1">
      <c r="A209" s="8">
        <v>207</v>
      </c>
      <c r="B209" s="7" t="str">
        <f>"269720201105164913296"</f>
        <v>269720201105164913296</v>
      </c>
      <c r="C209" s="7" t="s">
        <v>5</v>
      </c>
      <c r="D209" s="7" t="str">
        <f>"范宏丹"</f>
        <v>范宏丹</v>
      </c>
    </row>
    <row r="210" spans="1:4" ht="30" customHeight="1">
      <c r="A210" s="8">
        <v>208</v>
      </c>
      <c r="B210" s="7" t="str">
        <f>"269720201105165146297"</f>
        <v>269720201105165146297</v>
      </c>
      <c r="C210" s="7" t="s">
        <v>5</v>
      </c>
      <c r="D210" s="7" t="str">
        <f>"羊庆娜"</f>
        <v>羊庆娜</v>
      </c>
    </row>
    <row r="211" spans="1:4" ht="30" customHeight="1">
      <c r="A211" s="8">
        <v>209</v>
      </c>
      <c r="B211" s="7" t="str">
        <f>"269720201105171134298"</f>
        <v>269720201105171134298</v>
      </c>
      <c r="C211" s="7" t="s">
        <v>5</v>
      </c>
      <c r="D211" s="7" t="str">
        <f>"李耀丹"</f>
        <v>李耀丹</v>
      </c>
    </row>
    <row r="212" spans="1:4" ht="30" customHeight="1">
      <c r="A212" s="8">
        <v>210</v>
      </c>
      <c r="B212" s="7" t="str">
        <f>"269720201105172114300"</f>
        <v>269720201105172114300</v>
      </c>
      <c r="C212" s="7" t="s">
        <v>5</v>
      </c>
      <c r="D212" s="7" t="str">
        <f>"吴柳梅"</f>
        <v>吴柳梅</v>
      </c>
    </row>
    <row r="213" spans="1:4" ht="30" customHeight="1">
      <c r="A213" s="8">
        <v>211</v>
      </c>
      <c r="B213" s="7" t="str">
        <f>"269720201105173235302"</f>
        <v>269720201105173235302</v>
      </c>
      <c r="C213" s="7" t="s">
        <v>5</v>
      </c>
      <c r="D213" s="7" t="str">
        <f>"沈坤美"</f>
        <v>沈坤美</v>
      </c>
    </row>
    <row r="214" spans="1:4" ht="30" customHeight="1">
      <c r="A214" s="8">
        <v>212</v>
      </c>
      <c r="B214" s="7" t="str">
        <f>"269720201105174348304"</f>
        <v>269720201105174348304</v>
      </c>
      <c r="C214" s="7" t="s">
        <v>5</v>
      </c>
      <c r="D214" s="7" t="str">
        <f>"林永玲"</f>
        <v>林永玲</v>
      </c>
    </row>
    <row r="215" spans="1:4" ht="30" customHeight="1">
      <c r="A215" s="8">
        <v>213</v>
      </c>
      <c r="B215" s="7" t="str">
        <f>"269720201105174711305"</f>
        <v>269720201105174711305</v>
      </c>
      <c r="C215" s="7" t="s">
        <v>5</v>
      </c>
      <c r="D215" s="7" t="str">
        <f>"周丽珍"</f>
        <v>周丽珍</v>
      </c>
    </row>
    <row r="216" spans="1:4" ht="30" customHeight="1">
      <c r="A216" s="8">
        <v>214</v>
      </c>
      <c r="B216" s="7" t="str">
        <f>"269720201105174958306"</f>
        <v>269720201105174958306</v>
      </c>
      <c r="C216" s="7" t="s">
        <v>5</v>
      </c>
      <c r="D216" s="7" t="str">
        <f>"许莲霞"</f>
        <v>许莲霞</v>
      </c>
    </row>
    <row r="217" spans="1:4" ht="30" customHeight="1">
      <c r="A217" s="8">
        <v>215</v>
      </c>
      <c r="B217" s="7" t="str">
        <f>"269720201105180444307"</f>
        <v>269720201105180444307</v>
      </c>
      <c r="C217" s="7" t="s">
        <v>5</v>
      </c>
      <c r="D217" s="7" t="str">
        <f>"符克花"</f>
        <v>符克花</v>
      </c>
    </row>
    <row r="218" spans="1:4" ht="30" customHeight="1">
      <c r="A218" s="8">
        <v>216</v>
      </c>
      <c r="B218" s="7" t="str">
        <f>"269720201105181906308"</f>
        <v>269720201105181906308</v>
      </c>
      <c r="C218" s="7" t="s">
        <v>5</v>
      </c>
      <c r="D218" s="7" t="str">
        <f>"李乾蕊"</f>
        <v>李乾蕊</v>
      </c>
    </row>
    <row r="219" spans="1:4" ht="30" customHeight="1">
      <c r="A219" s="8">
        <v>217</v>
      </c>
      <c r="B219" s="7" t="str">
        <f>"269720201105182158309"</f>
        <v>269720201105182158309</v>
      </c>
      <c r="C219" s="7" t="s">
        <v>5</v>
      </c>
      <c r="D219" s="7" t="str">
        <f>"邓彩妮"</f>
        <v>邓彩妮</v>
      </c>
    </row>
    <row r="220" spans="1:4" ht="30" customHeight="1">
      <c r="A220" s="8">
        <v>218</v>
      </c>
      <c r="B220" s="7" t="str">
        <f>"269720201105182916310"</f>
        <v>269720201105182916310</v>
      </c>
      <c r="C220" s="7" t="s">
        <v>5</v>
      </c>
      <c r="D220" s="7" t="str">
        <f>"符乾容"</f>
        <v>符乾容</v>
      </c>
    </row>
    <row r="221" spans="1:4" ht="30" customHeight="1">
      <c r="A221" s="8">
        <v>219</v>
      </c>
      <c r="B221" s="7" t="str">
        <f>"269720201105185232311"</f>
        <v>269720201105185232311</v>
      </c>
      <c r="C221" s="7" t="s">
        <v>5</v>
      </c>
      <c r="D221" s="7" t="str">
        <f>"陈万凤"</f>
        <v>陈万凤</v>
      </c>
    </row>
    <row r="222" spans="1:4" ht="30" customHeight="1">
      <c r="A222" s="8">
        <v>220</v>
      </c>
      <c r="B222" s="7" t="str">
        <f>"269720201105185718312"</f>
        <v>269720201105185718312</v>
      </c>
      <c r="C222" s="7" t="s">
        <v>5</v>
      </c>
      <c r="D222" s="7" t="str">
        <f>"陈带坤"</f>
        <v>陈带坤</v>
      </c>
    </row>
    <row r="223" spans="1:4" ht="30" customHeight="1">
      <c r="A223" s="8">
        <v>221</v>
      </c>
      <c r="B223" s="7" t="str">
        <f>"269720201105190108313"</f>
        <v>269720201105190108313</v>
      </c>
      <c r="C223" s="7" t="s">
        <v>5</v>
      </c>
      <c r="D223" s="7" t="str">
        <f>"李玉娜"</f>
        <v>李玉娜</v>
      </c>
    </row>
    <row r="224" spans="1:4" ht="30" customHeight="1">
      <c r="A224" s="8">
        <v>222</v>
      </c>
      <c r="B224" s="7" t="str">
        <f>"269720201105190516315"</f>
        <v>269720201105190516315</v>
      </c>
      <c r="C224" s="7" t="s">
        <v>5</v>
      </c>
      <c r="D224" s="7" t="str">
        <f>"王彩鸿"</f>
        <v>王彩鸿</v>
      </c>
    </row>
    <row r="225" spans="1:4" ht="30" customHeight="1">
      <c r="A225" s="8">
        <v>223</v>
      </c>
      <c r="B225" s="7" t="str">
        <f>"269720201105190534316"</f>
        <v>269720201105190534316</v>
      </c>
      <c r="C225" s="7" t="s">
        <v>5</v>
      </c>
      <c r="D225" s="7" t="str">
        <f>"王菊"</f>
        <v>王菊</v>
      </c>
    </row>
    <row r="226" spans="1:4" ht="30" customHeight="1">
      <c r="A226" s="8">
        <v>224</v>
      </c>
      <c r="B226" s="7" t="str">
        <f>"269720201105190613317"</f>
        <v>269720201105190613317</v>
      </c>
      <c r="C226" s="7" t="s">
        <v>5</v>
      </c>
      <c r="D226" s="7" t="str">
        <f>"薛梅香"</f>
        <v>薛梅香</v>
      </c>
    </row>
    <row r="227" spans="1:4" ht="30" customHeight="1">
      <c r="A227" s="8">
        <v>225</v>
      </c>
      <c r="B227" s="7" t="str">
        <f>"269720201105191223318"</f>
        <v>269720201105191223318</v>
      </c>
      <c r="C227" s="7" t="s">
        <v>5</v>
      </c>
      <c r="D227" s="7" t="str">
        <f>"刘谷山"</f>
        <v>刘谷山</v>
      </c>
    </row>
    <row r="228" spans="1:4" ht="30" customHeight="1">
      <c r="A228" s="8">
        <v>226</v>
      </c>
      <c r="B228" s="7" t="str">
        <f>"269720201105192313319"</f>
        <v>269720201105192313319</v>
      </c>
      <c r="C228" s="7" t="s">
        <v>5</v>
      </c>
      <c r="D228" s="7" t="str">
        <f>"苏秀花"</f>
        <v>苏秀花</v>
      </c>
    </row>
    <row r="229" spans="1:4" ht="30" customHeight="1">
      <c r="A229" s="8">
        <v>227</v>
      </c>
      <c r="B229" s="7" t="str">
        <f>"269720201105192937320"</f>
        <v>269720201105192937320</v>
      </c>
      <c r="C229" s="7" t="s">
        <v>5</v>
      </c>
      <c r="D229" s="7" t="str">
        <f>"王开艳"</f>
        <v>王开艳</v>
      </c>
    </row>
    <row r="230" spans="1:4" ht="30" customHeight="1">
      <c r="A230" s="8">
        <v>228</v>
      </c>
      <c r="B230" s="7" t="str">
        <f>"269720201105193211321"</f>
        <v>269720201105193211321</v>
      </c>
      <c r="C230" s="7" t="s">
        <v>5</v>
      </c>
      <c r="D230" s="7" t="str">
        <f>"符姑妹"</f>
        <v>符姑妹</v>
      </c>
    </row>
    <row r="231" spans="1:4" ht="30" customHeight="1">
      <c r="A231" s="8">
        <v>229</v>
      </c>
      <c r="B231" s="7" t="str">
        <f>"269720201105193602323"</f>
        <v>269720201105193602323</v>
      </c>
      <c r="C231" s="7" t="s">
        <v>5</v>
      </c>
      <c r="D231" s="7" t="str">
        <f>"王明玉"</f>
        <v>王明玉</v>
      </c>
    </row>
    <row r="232" spans="1:4" ht="30" customHeight="1">
      <c r="A232" s="8">
        <v>230</v>
      </c>
      <c r="B232" s="7" t="str">
        <f>"269720201105194504324"</f>
        <v>269720201105194504324</v>
      </c>
      <c r="C232" s="7" t="s">
        <v>5</v>
      </c>
      <c r="D232" s="7" t="str">
        <f>"符爱妹"</f>
        <v>符爱妹</v>
      </c>
    </row>
    <row r="233" spans="1:4" ht="30" customHeight="1">
      <c r="A233" s="8">
        <v>231</v>
      </c>
      <c r="B233" s="7" t="str">
        <f>"269720201105200222325"</f>
        <v>269720201105200222325</v>
      </c>
      <c r="C233" s="7" t="s">
        <v>5</v>
      </c>
      <c r="D233" s="7" t="str">
        <f>"符桂梅"</f>
        <v>符桂梅</v>
      </c>
    </row>
    <row r="234" spans="1:4" ht="30" customHeight="1">
      <c r="A234" s="8">
        <v>232</v>
      </c>
      <c r="B234" s="7" t="str">
        <f>"269720201105201926327"</f>
        <v>269720201105201926327</v>
      </c>
      <c r="C234" s="7" t="s">
        <v>5</v>
      </c>
      <c r="D234" s="7" t="str">
        <f>"王文莲"</f>
        <v>王文莲</v>
      </c>
    </row>
    <row r="235" spans="1:4" ht="30" customHeight="1">
      <c r="A235" s="8">
        <v>233</v>
      </c>
      <c r="B235" s="7" t="str">
        <f>"269720201105204356330"</f>
        <v>269720201105204356330</v>
      </c>
      <c r="C235" s="7" t="s">
        <v>5</v>
      </c>
      <c r="D235" s="7" t="str">
        <f>"符仲嫦"</f>
        <v>符仲嫦</v>
      </c>
    </row>
    <row r="236" spans="1:4" ht="30" customHeight="1">
      <c r="A236" s="8">
        <v>234</v>
      </c>
      <c r="B236" s="7" t="str">
        <f>"269720201105204431331"</f>
        <v>269720201105204431331</v>
      </c>
      <c r="C236" s="7" t="s">
        <v>5</v>
      </c>
      <c r="D236" s="7" t="str">
        <f>"蔡玉妹"</f>
        <v>蔡玉妹</v>
      </c>
    </row>
    <row r="237" spans="1:4" ht="30" customHeight="1">
      <c r="A237" s="8">
        <v>235</v>
      </c>
      <c r="B237" s="7" t="str">
        <f>"269720201105211408333"</f>
        <v>269720201105211408333</v>
      </c>
      <c r="C237" s="7" t="s">
        <v>5</v>
      </c>
      <c r="D237" s="7" t="str">
        <f>"符景暧"</f>
        <v>符景暧</v>
      </c>
    </row>
    <row r="238" spans="1:4" ht="30" customHeight="1">
      <c r="A238" s="8">
        <v>236</v>
      </c>
      <c r="B238" s="7" t="str">
        <f>"269720201105211744334"</f>
        <v>269720201105211744334</v>
      </c>
      <c r="C238" s="7" t="s">
        <v>5</v>
      </c>
      <c r="D238" s="7" t="str">
        <f>"曾二香"</f>
        <v>曾二香</v>
      </c>
    </row>
    <row r="239" spans="1:4" ht="30" customHeight="1">
      <c r="A239" s="8">
        <v>237</v>
      </c>
      <c r="B239" s="7" t="str">
        <f>"269720201105211926335"</f>
        <v>269720201105211926335</v>
      </c>
      <c r="C239" s="7" t="s">
        <v>5</v>
      </c>
      <c r="D239" s="7" t="str">
        <f>"曾琪乔"</f>
        <v>曾琪乔</v>
      </c>
    </row>
    <row r="240" spans="1:4" ht="30" customHeight="1">
      <c r="A240" s="8">
        <v>238</v>
      </c>
      <c r="B240" s="7" t="str">
        <f>"269720201105212124336"</f>
        <v>269720201105212124336</v>
      </c>
      <c r="C240" s="7" t="s">
        <v>5</v>
      </c>
      <c r="D240" s="7" t="str">
        <f>"王小尾"</f>
        <v>王小尾</v>
      </c>
    </row>
    <row r="241" spans="1:4" ht="30" customHeight="1">
      <c r="A241" s="8">
        <v>239</v>
      </c>
      <c r="B241" s="7" t="str">
        <f>"269720201105212132337"</f>
        <v>269720201105212132337</v>
      </c>
      <c r="C241" s="7" t="s">
        <v>5</v>
      </c>
      <c r="D241" s="7" t="str">
        <f>"周瑞荣"</f>
        <v>周瑞荣</v>
      </c>
    </row>
    <row r="242" spans="1:4" ht="30" customHeight="1">
      <c r="A242" s="8">
        <v>240</v>
      </c>
      <c r="B242" s="7" t="str">
        <f>"269720201105212927338"</f>
        <v>269720201105212927338</v>
      </c>
      <c r="C242" s="7" t="s">
        <v>5</v>
      </c>
      <c r="D242" s="7" t="str">
        <f>"吴桂得"</f>
        <v>吴桂得</v>
      </c>
    </row>
    <row r="243" spans="1:4" ht="30" customHeight="1">
      <c r="A243" s="8">
        <v>241</v>
      </c>
      <c r="B243" s="7" t="str">
        <f>"269720201105213022339"</f>
        <v>269720201105213022339</v>
      </c>
      <c r="C243" s="7" t="s">
        <v>5</v>
      </c>
      <c r="D243" s="7" t="str">
        <f>"黎景芳"</f>
        <v>黎景芳</v>
      </c>
    </row>
    <row r="244" spans="1:4" ht="30" customHeight="1">
      <c r="A244" s="8">
        <v>242</v>
      </c>
      <c r="B244" s="7" t="str">
        <f>"269720201105214209340"</f>
        <v>269720201105214209340</v>
      </c>
      <c r="C244" s="7" t="s">
        <v>5</v>
      </c>
      <c r="D244" s="7" t="str">
        <f>"王孔翠"</f>
        <v>王孔翠</v>
      </c>
    </row>
    <row r="245" spans="1:4" ht="30" customHeight="1">
      <c r="A245" s="8">
        <v>243</v>
      </c>
      <c r="B245" s="7" t="str">
        <f>"269720201105223403341"</f>
        <v>269720201105223403341</v>
      </c>
      <c r="C245" s="7" t="s">
        <v>5</v>
      </c>
      <c r="D245" s="7" t="str">
        <f>"赵运合"</f>
        <v>赵运合</v>
      </c>
    </row>
    <row r="246" spans="1:4" ht="30" customHeight="1">
      <c r="A246" s="8">
        <v>244</v>
      </c>
      <c r="B246" s="7" t="str">
        <f>"269720201105230812343"</f>
        <v>269720201105230812343</v>
      </c>
      <c r="C246" s="7" t="s">
        <v>5</v>
      </c>
      <c r="D246" s="7" t="str">
        <f>"杨和越"</f>
        <v>杨和越</v>
      </c>
    </row>
    <row r="247" spans="1:4" ht="30" customHeight="1">
      <c r="A247" s="8">
        <v>245</v>
      </c>
      <c r="B247" s="7" t="str">
        <f>"269720201105234417344"</f>
        <v>269720201105234417344</v>
      </c>
      <c r="C247" s="7" t="s">
        <v>5</v>
      </c>
      <c r="D247" s="7" t="str">
        <f>"陈宝萍"</f>
        <v>陈宝萍</v>
      </c>
    </row>
    <row r="248" spans="1:4" ht="30" customHeight="1">
      <c r="A248" s="8">
        <v>246</v>
      </c>
      <c r="B248" s="7" t="str">
        <f>"269720201106072306347"</f>
        <v>269720201106072306347</v>
      </c>
      <c r="C248" s="7" t="s">
        <v>5</v>
      </c>
      <c r="D248" s="7" t="str">
        <f>"李莹"</f>
        <v>李莹</v>
      </c>
    </row>
    <row r="249" spans="1:4" ht="30" customHeight="1">
      <c r="A249" s="8">
        <v>247</v>
      </c>
      <c r="B249" s="7" t="str">
        <f>"269720201106075338348"</f>
        <v>269720201106075338348</v>
      </c>
      <c r="C249" s="7" t="s">
        <v>5</v>
      </c>
      <c r="D249" s="7" t="str">
        <f>"符灶妹"</f>
        <v>符灶妹</v>
      </c>
    </row>
    <row r="250" spans="1:4" ht="30" customHeight="1">
      <c r="A250" s="8">
        <v>248</v>
      </c>
      <c r="B250" s="7" t="str">
        <f>"269720201106080250349"</f>
        <v>269720201106080250349</v>
      </c>
      <c r="C250" s="7" t="s">
        <v>5</v>
      </c>
      <c r="D250" s="7" t="str">
        <f>"符冬慧"</f>
        <v>符冬慧</v>
      </c>
    </row>
    <row r="251" spans="1:4" ht="30" customHeight="1">
      <c r="A251" s="8">
        <v>249</v>
      </c>
      <c r="B251" s="7" t="str">
        <f>"269720201106081251350"</f>
        <v>269720201106081251350</v>
      </c>
      <c r="C251" s="7" t="s">
        <v>5</v>
      </c>
      <c r="D251" s="7" t="str">
        <f>"陈永爱"</f>
        <v>陈永爱</v>
      </c>
    </row>
    <row r="252" spans="1:4" ht="30" customHeight="1">
      <c r="A252" s="8">
        <v>250</v>
      </c>
      <c r="B252" s="7" t="str">
        <f>"269720201106083544352"</f>
        <v>269720201106083544352</v>
      </c>
      <c r="C252" s="7" t="s">
        <v>5</v>
      </c>
      <c r="D252" s="7" t="str">
        <f>"李美宝"</f>
        <v>李美宝</v>
      </c>
    </row>
    <row r="253" spans="1:4" ht="30" customHeight="1">
      <c r="A253" s="8">
        <v>251</v>
      </c>
      <c r="B253" s="7" t="str">
        <f>"269720201106091817353"</f>
        <v>269720201106091817353</v>
      </c>
      <c r="C253" s="7" t="s">
        <v>5</v>
      </c>
      <c r="D253" s="7" t="str">
        <f>"何欣欣"</f>
        <v>何欣欣</v>
      </c>
    </row>
    <row r="254" spans="1:4" ht="30" customHeight="1">
      <c r="A254" s="8">
        <v>252</v>
      </c>
      <c r="B254" s="7" t="str">
        <f>"269720201106093557354"</f>
        <v>269720201106093557354</v>
      </c>
      <c r="C254" s="7" t="s">
        <v>5</v>
      </c>
      <c r="D254" s="7" t="str">
        <f>"李周宾"</f>
        <v>李周宾</v>
      </c>
    </row>
    <row r="255" spans="1:4" ht="30" customHeight="1">
      <c r="A255" s="8">
        <v>253</v>
      </c>
      <c r="B255" s="7" t="str">
        <f>"269720201106093704355"</f>
        <v>269720201106093704355</v>
      </c>
      <c r="C255" s="7" t="s">
        <v>5</v>
      </c>
      <c r="D255" s="7" t="str">
        <f>"梁芳香"</f>
        <v>梁芳香</v>
      </c>
    </row>
    <row r="256" spans="1:4" ht="30" customHeight="1">
      <c r="A256" s="8">
        <v>254</v>
      </c>
      <c r="B256" s="7" t="str">
        <f>"269720201106093938356"</f>
        <v>269720201106093938356</v>
      </c>
      <c r="C256" s="7" t="s">
        <v>5</v>
      </c>
      <c r="D256" s="7" t="str">
        <f>"欧丽江"</f>
        <v>欧丽江</v>
      </c>
    </row>
    <row r="257" spans="1:4" ht="30" customHeight="1">
      <c r="A257" s="8">
        <v>255</v>
      </c>
      <c r="B257" s="7" t="str">
        <f>"269720201106094357357"</f>
        <v>269720201106094357357</v>
      </c>
      <c r="C257" s="7" t="s">
        <v>5</v>
      </c>
      <c r="D257" s="7" t="str">
        <f>"包运燕"</f>
        <v>包运燕</v>
      </c>
    </row>
    <row r="258" spans="1:4" ht="30" customHeight="1">
      <c r="A258" s="8">
        <v>256</v>
      </c>
      <c r="B258" s="7" t="str">
        <f>"269720201106100339358"</f>
        <v>269720201106100339358</v>
      </c>
      <c r="C258" s="7" t="s">
        <v>5</v>
      </c>
      <c r="D258" s="7" t="str">
        <f>"许玲"</f>
        <v>许玲</v>
      </c>
    </row>
    <row r="259" spans="1:4" ht="30" customHeight="1">
      <c r="A259" s="8">
        <v>257</v>
      </c>
      <c r="B259" s="7" t="str">
        <f>"269720201106100449359"</f>
        <v>269720201106100449359</v>
      </c>
      <c r="C259" s="7" t="s">
        <v>5</v>
      </c>
      <c r="D259" s="7" t="str">
        <f>"陈三妹"</f>
        <v>陈三妹</v>
      </c>
    </row>
    <row r="260" spans="1:4" ht="30" customHeight="1">
      <c r="A260" s="8">
        <v>258</v>
      </c>
      <c r="B260" s="7" t="str">
        <f>"269720201106101444360"</f>
        <v>269720201106101444360</v>
      </c>
      <c r="C260" s="7" t="s">
        <v>5</v>
      </c>
      <c r="D260" s="7" t="str">
        <f>"符召弟"</f>
        <v>符召弟</v>
      </c>
    </row>
    <row r="261" spans="1:4" ht="30" customHeight="1">
      <c r="A261" s="8">
        <v>259</v>
      </c>
      <c r="B261" s="7" t="str">
        <f>"269720201106102740361"</f>
        <v>269720201106102740361</v>
      </c>
      <c r="C261" s="7" t="s">
        <v>5</v>
      </c>
      <c r="D261" s="7" t="str">
        <f>"李秀霞"</f>
        <v>李秀霞</v>
      </c>
    </row>
    <row r="262" spans="1:4" ht="30" customHeight="1">
      <c r="A262" s="8">
        <v>260</v>
      </c>
      <c r="B262" s="7" t="str">
        <f>"269720201106103328362"</f>
        <v>269720201106103328362</v>
      </c>
      <c r="C262" s="7" t="s">
        <v>5</v>
      </c>
      <c r="D262" s="7" t="str">
        <f>"黎菊妹"</f>
        <v>黎菊妹</v>
      </c>
    </row>
    <row r="263" spans="1:4" ht="30" customHeight="1">
      <c r="A263" s="8">
        <v>261</v>
      </c>
      <c r="B263" s="7" t="str">
        <f>"269720201106105038363"</f>
        <v>269720201106105038363</v>
      </c>
      <c r="C263" s="7" t="s">
        <v>5</v>
      </c>
      <c r="D263" s="7" t="str">
        <f>"吴婆恩"</f>
        <v>吴婆恩</v>
      </c>
    </row>
    <row r="264" spans="1:4" ht="30" customHeight="1">
      <c r="A264" s="8">
        <v>262</v>
      </c>
      <c r="B264" s="7" t="str">
        <f>"269720201106105344364"</f>
        <v>269720201106105344364</v>
      </c>
      <c r="C264" s="7" t="s">
        <v>5</v>
      </c>
      <c r="D264" s="7" t="str">
        <f>"童池圆"</f>
        <v>童池圆</v>
      </c>
    </row>
    <row r="265" spans="1:4" ht="30" customHeight="1">
      <c r="A265" s="8">
        <v>263</v>
      </c>
      <c r="B265" s="7" t="str">
        <f>"269720201106105413365"</f>
        <v>269720201106105413365</v>
      </c>
      <c r="C265" s="7" t="s">
        <v>5</v>
      </c>
      <c r="D265" s="7" t="str">
        <f>"李正妍"</f>
        <v>李正妍</v>
      </c>
    </row>
    <row r="266" spans="1:4" ht="30" customHeight="1">
      <c r="A266" s="8">
        <v>264</v>
      </c>
      <c r="B266" s="7" t="str">
        <f>"269720201106105641366"</f>
        <v>269720201106105641366</v>
      </c>
      <c r="C266" s="7" t="s">
        <v>5</v>
      </c>
      <c r="D266" s="7" t="str">
        <f>"李淑香"</f>
        <v>李淑香</v>
      </c>
    </row>
    <row r="267" spans="1:4" ht="30" customHeight="1">
      <c r="A267" s="8">
        <v>265</v>
      </c>
      <c r="B267" s="7" t="str">
        <f>"269720201106110304367"</f>
        <v>269720201106110304367</v>
      </c>
      <c r="C267" s="7" t="s">
        <v>5</v>
      </c>
      <c r="D267" s="7" t="str">
        <f>"陈月桃"</f>
        <v>陈月桃</v>
      </c>
    </row>
    <row r="268" spans="1:4" ht="30" customHeight="1">
      <c r="A268" s="8">
        <v>266</v>
      </c>
      <c r="B268" s="7" t="str">
        <f>"269720201106110624368"</f>
        <v>269720201106110624368</v>
      </c>
      <c r="C268" s="7" t="s">
        <v>5</v>
      </c>
      <c r="D268" s="7" t="str">
        <f>"陈梅娟"</f>
        <v>陈梅娟</v>
      </c>
    </row>
    <row r="269" spans="1:4" ht="30" customHeight="1">
      <c r="A269" s="8">
        <v>267</v>
      </c>
      <c r="B269" s="7" t="str">
        <f>"269720201106111600369"</f>
        <v>269720201106111600369</v>
      </c>
      <c r="C269" s="7" t="s">
        <v>5</v>
      </c>
      <c r="D269" s="7" t="str">
        <f>"陈乾秋"</f>
        <v>陈乾秋</v>
      </c>
    </row>
    <row r="270" spans="1:4" ht="30" customHeight="1">
      <c r="A270" s="8">
        <v>268</v>
      </c>
      <c r="B270" s="7" t="str">
        <f>"269720201106111728370"</f>
        <v>269720201106111728370</v>
      </c>
      <c r="C270" s="7" t="s">
        <v>5</v>
      </c>
      <c r="D270" s="7" t="str">
        <f>"陈菊得"</f>
        <v>陈菊得</v>
      </c>
    </row>
    <row r="271" spans="1:4" ht="30" customHeight="1">
      <c r="A271" s="8">
        <v>269</v>
      </c>
      <c r="B271" s="7" t="str">
        <f>"269720201106112151371"</f>
        <v>269720201106112151371</v>
      </c>
      <c r="C271" s="7" t="s">
        <v>5</v>
      </c>
      <c r="D271" s="7" t="str">
        <f>"谢逢妍"</f>
        <v>谢逢妍</v>
      </c>
    </row>
    <row r="272" spans="1:4" ht="30" customHeight="1">
      <c r="A272" s="8">
        <v>270</v>
      </c>
      <c r="B272" s="7" t="str">
        <f>"269720201106112540372"</f>
        <v>269720201106112540372</v>
      </c>
      <c r="C272" s="7" t="s">
        <v>5</v>
      </c>
      <c r="D272" s="7" t="str">
        <f>"羊桂秋"</f>
        <v>羊桂秋</v>
      </c>
    </row>
    <row r="273" spans="1:4" ht="30" customHeight="1">
      <c r="A273" s="8">
        <v>271</v>
      </c>
      <c r="B273" s="7" t="str">
        <f>"269720201106113706374"</f>
        <v>269720201106113706374</v>
      </c>
      <c r="C273" s="7" t="s">
        <v>5</v>
      </c>
      <c r="D273" s="7" t="str">
        <f>"麦海蓉"</f>
        <v>麦海蓉</v>
      </c>
    </row>
    <row r="274" spans="1:4" ht="30" customHeight="1">
      <c r="A274" s="8">
        <v>272</v>
      </c>
      <c r="B274" s="7" t="str">
        <f>"269720201106114854376"</f>
        <v>269720201106114854376</v>
      </c>
      <c r="C274" s="7" t="s">
        <v>5</v>
      </c>
      <c r="D274" s="7" t="str">
        <f>"杨春香"</f>
        <v>杨春香</v>
      </c>
    </row>
    <row r="275" spans="1:4" ht="30" customHeight="1">
      <c r="A275" s="8">
        <v>273</v>
      </c>
      <c r="B275" s="7" t="str">
        <f>"269720201106115419377"</f>
        <v>269720201106115419377</v>
      </c>
      <c r="C275" s="7" t="s">
        <v>5</v>
      </c>
      <c r="D275" s="7" t="str">
        <f>"王井梅"</f>
        <v>王井梅</v>
      </c>
    </row>
    <row r="276" spans="1:4" ht="30" customHeight="1">
      <c r="A276" s="8">
        <v>274</v>
      </c>
      <c r="B276" s="7" t="str">
        <f>"269720201106115612378"</f>
        <v>269720201106115612378</v>
      </c>
      <c r="C276" s="7" t="s">
        <v>5</v>
      </c>
      <c r="D276" s="7" t="str">
        <f>"何凤尾"</f>
        <v>何凤尾</v>
      </c>
    </row>
    <row r="277" spans="1:4" ht="30" customHeight="1">
      <c r="A277" s="8">
        <v>275</v>
      </c>
      <c r="B277" s="7" t="str">
        <f>"269720201106115727379"</f>
        <v>269720201106115727379</v>
      </c>
      <c r="C277" s="7" t="s">
        <v>5</v>
      </c>
      <c r="D277" s="7" t="str">
        <f>"陈正莉"</f>
        <v>陈正莉</v>
      </c>
    </row>
    <row r="278" spans="1:4" ht="30" customHeight="1">
      <c r="A278" s="8">
        <v>276</v>
      </c>
      <c r="B278" s="7" t="str">
        <f>"269720201106120431380"</f>
        <v>269720201106120431380</v>
      </c>
      <c r="C278" s="7" t="s">
        <v>5</v>
      </c>
      <c r="D278" s="7" t="str">
        <f>"吴美丽"</f>
        <v>吴美丽</v>
      </c>
    </row>
    <row r="279" spans="1:4" ht="30" customHeight="1">
      <c r="A279" s="8">
        <v>277</v>
      </c>
      <c r="B279" s="7" t="str">
        <f>"269720201106122624382"</f>
        <v>269720201106122624382</v>
      </c>
      <c r="C279" s="7" t="s">
        <v>5</v>
      </c>
      <c r="D279" s="7" t="str">
        <f>"符金花"</f>
        <v>符金花</v>
      </c>
    </row>
    <row r="280" spans="1:4" ht="30" customHeight="1">
      <c r="A280" s="8">
        <v>278</v>
      </c>
      <c r="B280" s="7" t="str">
        <f>"269720201106124948383"</f>
        <v>269720201106124948383</v>
      </c>
      <c r="C280" s="7" t="s">
        <v>5</v>
      </c>
      <c r="D280" s="7" t="str">
        <f>"王爱香"</f>
        <v>王爱香</v>
      </c>
    </row>
    <row r="281" spans="1:4" ht="30" customHeight="1">
      <c r="A281" s="8">
        <v>279</v>
      </c>
      <c r="B281" s="7" t="str">
        <f>"269720201106130417385"</f>
        <v>269720201106130417385</v>
      </c>
      <c r="C281" s="7" t="s">
        <v>5</v>
      </c>
      <c r="D281" s="7" t="str">
        <f>"吴萍萍"</f>
        <v>吴萍萍</v>
      </c>
    </row>
    <row r="282" spans="1:4" ht="30" customHeight="1">
      <c r="A282" s="8">
        <v>280</v>
      </c>
      <c r="B282" s="7" t="str">
        <f>"269720201106130941387"</f>
        <v>269720201106130941387</v>
      </c>
      <c r="C282" s="7" t="s">
        <v>5</v>
      </c>
      <c r="D282" s="7" t="str">
        <f>"陈丹桂"</f>
        <v>陈丹桂</v>
      </c>
    </row>
    <row r="283" spans="1:4" ht="30" customHeight="1">
      <c r="A283" s="8">
        <v>281</v>
      </c>
      <c r="B283" s="7" t="str">
        <f>"269720201106131236388"</f>
        <v>269720201106131236388</v>
      </c>
      <c r="C283" s="7" t="s">
        <v>5</v>
      </c>
      <c r="D283" s="7" t="str">
        <f>"陈美波"</f>
        <v>陈美波</v>
      </c>
    </row>
    <row r="284" spans="1:4" ht="30" customHeight="1">
      <c r="A284" s="8">
        <v>282</v>
      </c>
      <c r="B284" s="7" t="str">
        <f>"269720201106140908391"</f>
        <v>269720201106140908391</v>
      </c>
      <c r="C284" s="7" t="s">
        <v>5</v>
      </c>
      <c r="D284" s="7" t="str">
        <f>"林妙麟"</f>
        <v>林妙麟</v>
      </c>
    </row>
    <row r="285" spans="1:4" ht="30" customHeight="1">
      <c r="A285" s="8">
        <v>283</v>
      </c>
      <c r="B285" s="7" t="str">
        <f>"269720201106144210394"</f>
        <v>269720201106144210394</v>
      </c>
      <c r="C285" s="7" t="s">
        <v>5</v>
      </c>
      <c r="D285" s="7" t="str">
        <f>"蔡玉娇"</f>
        <v>蔡玉娇</v>
      </c>
    </row>
    <row r="286" spans="1:4" ht="30" customHeight="1">
      <c r="A286" s="8">
        <v>284</v>
      </c>
      <c r="B286" s="7" t="str">
        <f>"269720201106144539395"</f>
        <v>269720201106144539395</v>
      </c>
      <c r="C286" s="7" t="s">
        <v>5</v>
      </c>
      <c r="D286" s="7" t="str">
        <f>"李卓川"</f>
        <v>李卓川</v>
      </c>
    </row>
    <row r="287" spans="1:4" ht="30" customHeight="1">
      <c r="A287" s="8">
        <v>285</v>
      </c>
      <c r="B287" s="7" t="str">
        <f>"269720201106145314396"</f>
        <v>269720201106145314396</v>
      </c>
      <c r="C287" s="7" t="s">
        <v>5</v>
      </c>
      <c r="D287" s="7" t="str">
        <f>"王敏"</f>
        <v>王敏</v>
      </c>
    </row>
    <row r="288" spans="1:4" ht="30" customHeight="1">
      <c r="A288" s="8">
        <v>286</v>
      </c>
      <c r="B288" s="7" t="str">
        <f>"269720201106151439398"</f>
        <v>269720201106151439398</v>
      </c>
      <c r="C288" s="7" t="s">
        <v>5</v>
      </c>
      <c r="D288" s="7" t="str">
        <f>"羊翠楼"</f>
        <v>羊翠楼</v>
      </c>
    </row>
    <row r="289" spans="1:4" ht="30" customHeight="1">
      <c r="A289" s="8">
        <v>287</v>
      </c>
      <c r="B289" s="7" t="str">
        <f>"269720201106151742399"</f>
        <v>269720201106151742399</v>
      </c>
      <c r="C289" s="7" t="s">
        <v>5</v>
      </c>
      <c r="D289" s="7" t="str">
        <f>"谢永丽"</f>
        <v>谢永丽</v>
      </c>
    </row>
    <row r="290" spans="1:4" ht="30" customHeight="1">
      <c r="A290" s="8">
        <v>288</v>
      </c>
      <c r="B290" s="7" t="str">
        <f>"269720201106154343401"</f>
        <v>269720201106154343401</v>
      </c>
      <c r="C290" s="7" t="s">
        <v>5</v>
      </c>
      <c r="D290" s="7" t="str">
        <f>"李英桂"</f>
        <v>李英桂</v>
      </c>
    </row>
    <row r="291" spans="1:4" ht="30" customHeight="1">
      <c r="A291" s="8">
        <v>289</v>
      </c>
      <c r="B291" s="7" t="str">
        <f>"269720201106154524402"</f>
        <v>269720201106154524402</v>
      </c>
      <c r="C291" s="7" t="s">
        <v>5</v>
      </c>
      <c r="D291" s="7" t="str">
        <f>"符善珠"</f>
        <v>符善珠</v>
      </c>
    </row>
    <row r="292" spans="1:4" ht="30" customHeight="1">
      <c r="A292" s="8">
        <v>290</v>
      </c>
      <c r="B292" s="7" t="str">
        <f>"269720201106155855404"</f>
        <v>269720201106155855404</v>
      </c>
      <c r="C292" s="7" t="s">
        <v>5</v>
      </c>
      <c r="D292" s="7" t="str">
        <f>"黎秀丽"</f>
        <v>黎秀丽</v>
      </c>
    </row>
    <row r="293" spans="1:4" ht="30" customHeight="1">
      <c r="A293" s="8">
        <v>291</v>
      </c>
      <c r="B293" s="7" t="str">
        <f>"269720201106161750406"</f>
        <v>269720201106161750406</v>
      </c>
      <c r="C293" s="7" t="s">
        <v>5</v>
      </c>
      <c r="D293" s="7" t="str">
        <f>"吴晓花"</f>
        <v>吴晓花</v>
      </c>
    </row>
    <row r="294" spans="1:4" ht="30" customHeight="1">
      <c r="A294" s="8">
        <v>292</v>
      </c>
      <c r="B294" s="7" t="str">
        <f>"269720201106162305407"</f>
        <v>269720201106162305407</v>
      </c>
      <c r="C294" s="7" t="s">
        <v>5</v>
      </c>
      <c r="D294" s="7" t="str">
        <f>"林妹"</f>
        <v>林妹</v>
      </c>
    </row>
    <row r="295" spans="1:4" ht="30" customHeight="1">
      <c r="A295" s="8">
        <v>293</v>
      </c>
      <c r="B295" s="7" t="str">
        <f>"269720201106162810408"</f>
        <v>269720201106162810408</v>
      </c>
      <c r="C295" s="7" t="s">
        <v>5</v>
      </c>
      <c r="D295" s="7" t="str">
        <f>"何荷花"</f>
        <v>何荷花</v>
      </c>
    </row>
    <row r="296" spans="1:4" ht="30" customHeight="1">
      <c r="A296" s="8">
        <v>294</v>
      </c>
      <c r="B296" s="7" t="str">
        <f>"269720201106163400411"</f>
        <v>269720201106163400411</v>
      </c>
      <c r="C296" s="7" t="s">
        <v>5</v>
      </c>
      <c r="D296" s="7" t="str">
        <f>"唐金兰"</f>
        <v>唐金兰</v>
      </c>
    </row>
    <row r="297" spans="1:4" ht="30" customHeight="1">
      <c r="A297" s="8">
        <v>295</v>
      </c>
      <c r="B297" s="7" t="str">
        <f>"269720201106164404413"</f>
        <v>269720201106164404413</v>
      </c>
      <c r="C297" s="7" t="s">
        <v>5</v>
      </c>
      <c r="D297" s="7" t="str">
        <f>"吴乾瑞"</f>
        <v>吴乾瑞</v>
      </c>
    </row>
    <row r="298" spans="1:4" ht="30" customHeight="1">
      <c r="A298" s="8">
        <v>296</v>
      </c>
      <c r="B298" s="7" t="str">
        <f>"269720201106165458416"</f>
        <v>269720201106165458416</v>
      </c>
      <c r="C298" s="7" t="s">
        <v>5</v>
      </c>
      <c r="D298" s="7" t="str">
        <f>"何爱玲"</f>
        <v>何爱玲</v>
      </c>
    </row>
    <row r="299" spans="1:4" ht="30" customHeight="1">
      <c r="A299" s="8">
        <v>297</v>
      </c>
      <c r="B299" s="7" t="str">
        <f>"269720201106170103417"</f>
        <v>269720201106170103417</v>
      </c>
      <c r="C299" s="7" t="s">
        <v>5</v>
      </c>
      <c r="D299" s="7" t="str">
        <f>"邱丽沙"</f>
        <v>邱丽沙</v>
      </c>
    </row>
    <row r="300" spans="1:4" ht="30" customHeight="1">
      <c r="A300" s="8">
        <v>298</v>
      </c>
      <c r="B300" s="7" t="str">
        <f>"269720201106170447418"</f>
        <v>269720201106170447418</v>
      </c>
      <c r="C300" s="7" t="s">
        <v>5</v>
      </c>
      <c r="D300" s="7" t="str">
        <f>"许家月"</f>
        <v>许家月</v>
      </c>
    </row>
    <row r="301" spans="1:4" ht="30" customHeight="1">
      <c r="A301" s="8">
        <v>299</v>
      </c>
      <c r="B301" s="7" t="str">
        <f>"269720201106170922419"</f>
        <v>269720201106170922419</v>
      </c>
      <c r="C301" s="7" t="s">
        <v>5</v>
      </c>
      <c r="D301" s="7" t="str">
        <f>"梁土爱"</f>
        <v>梁土爱</v>
      </c>
    </row>
    <row r="302" spans="1:4" ht="30" customHeight="1">
      <c r="A302" s="8">
        <v>300</v>
      </c>
      <c r="B302" s="7" t="str">
        <f>"269720201106173028420"</f>
        <v>269720201106173028420</v>
      </c>
      <c r="C302" s="7" t="s">
        <v>5</v>
      </c>
      <c r="D302" s="7" t="str">
        <f>"吕英女"</f>
        <v>吕英女</v>
      </c>
    </row>
    <row r="303" spans="1:4" ht="30" customHeight="1">
      <c r="A303" s="8">
        <v>301</v>
      </c>
      <c r="B303" s="7" t="str">
        <f>"269720201106174037421"</f>
        <v>269720201106174037421</v>
      </c>
      <c r="C303" s="7" t="s">
        <v>5</v>
      </c>
      <c r="D303" s="7" t="str">
        <f>"符金娜"</f>
        <v>符金娜</v>
      </c>
    </row>
    <row r="304" spans="1:4" ht="30" customHeight="1">
      <c r="A304" s="8">
        <v>302</v>
      </c>
      <c r="B304" s="7" t="str">
        <f>"269720201106175718422"</f>
        <v>269720201106175718422</v>
      </c>
      <c r="C304" s="7" t="s">
        <v>5</v>
      </c>
      <c r="D304" s="7" t="str">
        <f>"符美婷"</f>
        <v>符美婷</v>
      </c>
    </row>
    <row r="305" spans="1:4" ht="30" customHeight="1">
      <c r="A305" s="8">
        <v>303</v>
      </c>
      <c r="B305" s="7" t="str">
        <f>"269720201106180347423"</f>
        <v>269720201106180347423</v>
      </c>
      <c r="C305" s="7" t="s">
        <v>5</v>
      </c>
      <c r="D305" s="7" t="str">
        <f>"符秀坤"</f>
        <v>符秀坤</v>
      </c>
    </row>
    <row r="306" spans="1:4" ht="30" customHeight="1">
      <c r="A306" s="8">
        <v>304</v>
      </c>
      <c r="B306" s="7" t="str">
        <f>"269720201106182841424"</f>
        <v>269720201106182841424</v>
      </c>
      <c r="C306" s="7" t="s">
        <v>5</v>
      </c>
      <c r="D306" s="7" t="str">
        <f>"李洪萍"</f>
        <v>李洪萍</v>
      </c>
    </row>
    <row r="307" spans="1:4" ht="30" customHeight="1">
      <c r="A307" s="8">
        <v>305</v>
      </c>
      <c r="B307" s="7" t="str">
        <f>"269720201106184710425"</f>
        <v>269720201106184710425</v>
      </c>
      <c r="C307" s="7" t="s">
        <v>5</v>
      </c>
      <c r="D307" s="7" t="str">
        <f>"许春燕"</f>
        <v>许春燕</v>
      </c>
    </row>
    <row r="308" spans="1:4" ht="30" customHeight="1">
      <c r="A308" s="8">
        <v>306</v>
      </c>
      <c r="B308" s="7" t="str">
        <f>"269720201106192615427"</f>
        <v>269720201106192615427</v>
      </c>
      <c r="C308" s="7" t="s">
        <v>5</v>
      </c>
      <c r="D308" s="7" t="str">
        <f>"林盛妍"</f>
        <v>林盛妍</v>
      </c>
    </row>
    <row r="309" spans="1:4" ht="30" customHeight="1">
      <c r="A309" s="8">
        <v>307</v>
      </c>
      <c r="B309" s="7" t="str">
        <f>"269720201106202218430"</f>
        <v>269720201106202218430</v>
      </c>
      <c r="C309" s="7" t="s">
        <v>5</v>
      </c>
      <c r="D309" s="7" t="str">
        <f>"朱允萱"</f>
        <v>朱允萱</v>
      </c>
    </row>
    <row r="310" spans="1:4" ht="30" customHeight="1">
      <c r="A310" s="8">
        <v>308</v>
      </c>
      <c r="B310" s="7" t="str">
        <f>"269720201106205514431"</f>
        <v>269720201106205514431</v>
      </c>
      <c r="C310" s="7" t="s">
        <v>5</v>
      </c>
      <c r="D310" s="7" t="str">
        <f>"刘海燕"</f>
        <v>刘海燕</v>
      </c>
    </row>
    <row r="311" spans="1:4" ht="30" customHeight="1">
      <c r="A311" s="8">
        <v>309</v>
      </c>
      <c r="B311" s="7" t="str">
        <f>"269720201106210120432"</f>
        <v>269720201106210120432</v>
      </c>
      <c r="C311" s="7" t="s">
        <v>5</v>
      </c>
      <c r="D311" s="7" t="str">
        <f>"羊琼花"</f>
        <v>羊琼花</v>
      </c>
    </row>
    <row r="312" spans="1:4" ht="30" customHeight="1">
      <c r="A312" s="8">
        <v>310</v>
      </c>
      <c r="B312" s="7" t="str">
        <f>"269720201106213527434"</f>
        <v>269720201106213527434</v>
      </c>
      <c r="C312" s="7" t="s">
        <v>5</v>
      </c>
      <c r="D312" s="7" t="str">
        <f>"李海娟"</f>
        <v>李海娟</v>
      </c>
    </row>
    <row r="313" spans="1:4" ht="30" customHeight="1">
      <c r="A313" s="8">
        <v>311</v>
      </c>
      <c r="B313" s="7" t="str">
        <f>"269720201106221809435"</f>
        <v>269720201106221809435</v>
      </c>
      <c r="C313" s="7" t="s">
        <v>5</v>
      </c>
      <c r="D313" s="7" t="str">
        <f>"吴春坤"</f>
        <v>吴春坤</v>
      </c>
    </row>
    <row r="314" spans="1:4" ht="30" customHeight="1">
      <c r="A314" s="8">
        <v>312</v>
      </c>
      <c r="B314" s="7" t="str">
        <f>"269720201106231229438"</f>
        <v>269720201106231229438</v>
      </c>
      <c r="C314" s="7" t="s">
        <v>5</v>
      </c>
      <c r="D314" s="7" t="str">
        <f>"陈彩娇"</f>
        <v>陈彩娇</v>
      </c>
    </row>
    <row r="315" spans="1:4" ht="30" customHeight="1">
      <c r="A315" s="8">
        <v>313</v>
      </c>
      <c r="B315" s="7" t="str">
        <f>"269720201106233926440"</f>
        <v>269720201106233926440</v>
      </c>
      <c r="C315" s="7" t="s">
        <v>5</v>
      </c>
      <c r="D315" s="7" t="str">
        <f>"吴胜美"</f>
        <v>吴胜美</v>
      </c>
    </row>
    <row r="316" spans="1:4" ht="30" customHeight="1">
      <c r="A316" s="8">
        <v>314</v>
      </c>
      <c r="B316" s="7" t="str">
        <f>"269720201107013816441"</f>
        <v>269720201107013816441</v>
      </c>
      <c r="C316" s="7" t="s">
        <v>5</v>
      </c>
      <c r="D316" s="7" t="str">
        <f>"唐玲"</f>
        <v>唐玲</v>
      </c>
    </row>
    <row r="317" spans="1:4" ht="30" customHeight="1">
      <c r="A317" s="8">
        <v>315</v>
      </c>
      <c r="B317" s="7" t="str">
        <f>"269720201107090329443"</f>
        <v>269720201107090329443</v>
      </c>
      <c r="C317" s="7" t="s">
        <v>5</v>
      </c>
      <c r="D317" s="7" t="str">
        <f>"林鸿杏"</f>
        <v>林鸿杏</v>
      </c>
    </row>
    <row r="318" spans="1:4" ht="30" customHeight="1">
      <c r="A318" s="8">
        <v>316</v>
      </c>
      <c r="B318" s="7" t="str">
        <f>"269720201107092908444"</f>
        <v>269720201107092908444</v>
      </c>
      <c r="C318" s="7" t="s">
        <v>5</v>
      </c>
      <c r="D318" s="7" t="str">
        <f>"李始丽"</f>
        <v>李始丽</v>
      </c>
    </row>
    <row r="319" spans="1:4" ht="30" customHeight="1">
      <c r="A319" s="8">
        <v>317</v>
      </c>
      <c r="B319" s="7" t="str">
        <f>"269720201107104846446"</f>
        <v>269720201107104846446</v>
      </c>
      <c r="C319" s="7" t="s">
        <v>5</v>
      </c>
      <c r="D319" s="7" t="str">
        <f>"黄丽玲"</f>
        <v>黄丽玲</v>
      </c>
    </row>
    <row r="320" spans="1:4" ht="30" customHeight="1">
      <c r="A320" s="8">
        <v>318</v>
      </c>
      <c r="B320" s="7" t="str">
        <f>"269720201107105528447"</f>
        <v>269720201107105528447</v>
      </c>
      <c r="C320" s="7" t="s">
        <v>5</v>
      </c>
      <c r="D320" s="7" t="str">
        <f>"林柳英"</f>
        <v>林柳英</v>
      </c>
    </row>
    <row r="321" spans="1:4" ht="30" customHeight="1">
      <c r="A321" s="8">
        <v>319</v>
      </c>
      <c r="B321" s="7" t="str">
        <f>"269720201107113728449"</f>
        <v>269720201107113728449</v>
      </c>
      <c r="C321" s="7" t="s">
        <v>5</v>
      </c>
      <c r="D321" s="7" t="str">
        <f>"王桂莲"</f>
        <v>王桂莲</v>
      </c>
    </row>
    <row r="322" spans="1:4" ht="30" customHeight="1">
      <c r="A322" s="8">
        <v>320</v>
      </c>
      <c r="B322" s="7" t="str">
        <f>"269720201107115824450"</f>
        <v>269720201107115824450</v>
      </c>
      <c r="C322" s="7" t="s">
        <v>5</v>
      </c>
      <c r="D322" s="7" t="str">
        <f>"黄雪"</f>
        <v>黄雪</v>
      </c>
    </row>
    <row r="323" spans="1:4" ht="30" customHeight="1">
      <c r="A323" s="8">
        <v>321</v>
      </c>
      <c r="B323" s="7" t="str">
        <f>"269720201107124201451"</f>
        <v>269720201107124201451</v>
      </c>
      <c r="C323" s="7" t="s">
        <v>5</v>
      </c>
      <c r="D323" s="7" t="str">
        <f>"陈燕燕"</f>
        <v>陈燕燕</v>
      </c>
    </row>
    <row r="324" spans="1:4" ht="30" customHeight="1">
      <c r="A324" s="8">
        <v>322</v>
      </c>
      <c r="B324" s="7" t="str">
        <f>"269720201107130709453"</f>
        <v>269720201107130709453</v>
      </c>
      <c r="C324" s="7" t="s">
        <v>5</v>
      </c>
      <c r="D324" s="7" t="str">
        <f>"王星颖"</f>
        <v>王星颖</v>
      </c>
    </row>
    <row r="325" spans="1:4" ht="30" customHeight="1">
      <c r="A325" s="8">
        <v>323</v>
      </c>
      <c r="B325" s="7" t="str">
        <f>"269720201107132150454"</f>
        <v>269720201107132150454</v>
      </c>
      <c r="C325" s="7" t="s">
        <v>5</v>
      </c>
      <c r="D325" s="7" t="str">
        <f>"谢伟乾"</f>
        <v>谢伟乾</v>
      </c>
    </row>
    <row r="326" spans="1:4" ht="30" customHeight="1">
      <c r="A326" s="8">
        <v>324</v>
      </c>
      <c r="B326" s="7" t="str">
        <f>"269720201107133327456"</f>
        <v>269720201107133327456</v>
      </c>
      <c r="C326" s="7" t="s">
        <v>5</v>
      </c>
      <c r="D326" s="7" t="str">
        <f>"羊彩姣"</f>
        <v>羊彩姣</v>
      </c>
    </row>
    <row r="327" spans="1:4" ht="30" customHeight="1">
      <c r="A327" s="8">
        <v>325</v>
      </c>
      <c r="B327" s="7" t="str">
        <f>"269720201107135127458"</f>
        <v>269720201107135127458</v>
      </c>
      <c r="C327" s="7" t="s">
        <v>5</v>
      </c>
      <c r="D327" s="7" t="str">
        <f>"邓秀梅"</f>
        <v>邓秀梅</v>
      </c>
    </row>
    <row r="328" spans="1:4" ht="30" customHeight="1">
      <c r="A328" s="8">
        <v>326</v>
      </c>
      <c r="B328" s="7" t="str">
        <f>"269720201107153214460"</f>
        <v>269720201107153214460</v>
      </c>
      <c r="C328" s="7" t="s">
        <v>5</v>
      </c>
      <c r="D328" s="7" t="str">
        <f>"陈春兰"</f>
        <v>陈春兰</v>
      </c>
    </row>
    <row r="329" spans="1:4" ht="30" customHeight="1">
      <c r="A329" s="8">
        <v>327</v>
      </c>
      <c r="B329" s="7" t="str">
        <f>"269720201107153400461"</f>
        <v>269720201107153400461</v>
      </c>
      <c r="C329" s="7" t="s">
        <v>5</v>
      </c>
      <c r="D329" s="7" t="str">
        <f>"刘红"</f>
        <v>刘红</v>
      </c>
    </row>
    <row r="330" spans="1:4" ht="30" customHeight="1">
      <c r="A330" s="8">
        <v>328</v>
      </c>
      <c r="B330" s="7" t="str">
        <f>"269720201107154602462"</f>
        <v>269720201107154602462</v>
      </c>
      <c r="C330" s="7" t="s">
        <v>5</v>
      </c>
      <c r="D330" s="7" t="str">
        <f>"羊妮女"</f>
        <v>羊妮女</v>
      </c>
    </row>
    <row r="331" spans="1:4" ht="30" customHeight="1">
      <c r="A331" s="8">
        <v>329</v>
      </c>
      <c r="B331" s="7" t="str">
        <f>"269720201107160242464"</f>
        <v>269720201107160242464</v>
      </c>
      <c r="C331" s="7" t="s">
        <v>5</v>
      </c>
      <c r="D331" s="7" t="str">
        <f>"董海霞"</f>
        <v>董海霞</v>
      </c>
    </row>
    <row r="332" spans="1:4" ht="30" customHeight="1">
      <c r="A332" s="8">
        <v>330</v>
      </c>
      <c r="B332" s="7" t="str">
        <f>"269720201107160639465"</f>
        <v>269720201107160639465</v>
      </c>
      <c r="C332" s="7" t="s">
        <v>5</v>
      </c>
      <c r="D332" s="7" t="str">
        <f>"陈木姣"</f>
        <v>陈木姣</v>
      </c>
    </row>
    <row r="333" spans="1:4" ht="30" customHeight="1">
      <c r="A333" s="8">
        <v>331</v>
      </c>
      <c r="B333" s="7" t="str">
        <f>"269720201107161459469"</f>
        <v>269720201107161459469</v>
      </c>
      <c r="C333" s="7" t="s">
        <v>5</v>
      </c>
      <c r="D333" s="7" t="str">
        <f>"唐艳花"</f>
        <v>唐艳花</v>
      </c>
    </row>
    <row r="334" spans="1:4" ht="30" customHeight="1">
      <c r="A334" s="8">
        <v>332</v>
      </c>
      <c r="B334" s="7" t="str">
        <f>"269720201107175412473"</f>
        <v>269720201107175412473</v>
      </c>
      <c r="C334" s="7" t="s">
        <v>5</v>
      </c>
      <c r="D334" s="7" t="str">
        <f>"许秀月"</f>
        <v>许秀月</v>
      </c>
    </row>
    <row r="335" spans="1:4" ht="30" customHeight="1">
      <c r="A335" s="8">
        <v>333</v>
      </c>
      <c r="B335" s="7" t="str">
        <f>"269720201107181156475"</f>
        <v>269720201107181156475</v>
      </c>
      <c r="C335" s="7" t="s">
        <v>5</v>
      </c>
      <c r="D335" s="7" t="str">
        <f>"赵菊女"</f>
        <v>赵菊女</v>
      </c>
    </row>
    <row r="336" spans="1:4" ht="30" customHeight="1">
      <c r="A336" s="8">
        <v>334</v>
      </c>
      <c r="B336" s="7" t="str">
        <f>"269720201107183028477"</f>
        <v>269720201107183028477</v>
      </c>
      <c r="C336" s="7" t="s">
        <v>5</v>
      </c>
      <c r="D336" s="7" t="str">
        <f>"符燕玲"</f>
        <v>符燕玲</v>
      </c>
    </row>
    <row r="337" spans="1:4" ht="30" customHeight="1">
      <c r="A337" s="8">
        <v>335</v>
      </c>
      <c r="B337" s="7" t="str">
        <f>"269720201107184819479"</f>
        <v>269720201107184819479</v>
      </c>
      <c r="C337" s="7" t="s">
        <v>5</v>
      </c>
      <c r="D337" s="7" t="str">
        <f>"陈秀燕"</f>
        <v>陈秀燕</v>
      </c>
    </row>
    <row r="338" spans="1:4" ht="30" customHeight="1">
      <c r="A338" s="8">
        <v>336</v>
      </c>
      <c r="B338" s="7" t="str">
        <f>"269720201107191131480"</f>
        <v>269720201107191131480</v>
      </c>
      <c r="C338" s="7" t="s">
        <v>5</v>
      </c>
      <c r="D338" s="7" t="str">
        <f>"赵衍祝"</f>
        <v>赵衍祝</v>
      </c>
    </row>
    <row r="339" spans="1:4" ht="30" customHeight="1">
      <c r="A339" s="8">
        <v>337</v>
      </c>
      <c r="B339" s="7" t="str">
        <f>"269720201107193803482"</f>
        <v>269720201107193803482</v>
      </c>
      <c r="C339" s="7" t="s">
        <v>5</v>
      </c>
      <c r="D339" s="7" t="str">
        <f>"朱发鸾"</f>
        <v>朱发鸾</v>
      </c>
    </row>
    <row r="340" spans="1:4" ht="30" customHeight="1">
      <c r="A340" s="8">
        <v>338</v>
      </c>
      <c r="B340" s="7" t="str">
        <f>"269720201107215623485"</f>
        <v>269720201107215623485</v>
      </c>
      <c r="C340" s="7" t="s">
        <v>5</v>
      </c>
      <c r="D340" s="7" t="str">
        <f>"李先波"</f>
        <v>李先波</v>
      </c>
    </row>
    <row r="341" spans="1:4" ht="30" customHeight="1">
      <c r="A341" s="8">
        <v>339</v>
      </c>
      <c r="B341" s="7" t="str">
        <f>"269720201107222638486"</f>
        <v>269720201107222638486</v>
      </c>
      <c r="C341" s="7" t="s">
        <v>5</v>
      </c>
      <c r="D341" s="7" t="str">
        <f>"陈美燕"</f>
        <v>陈美燕</v>
      </c>
    </row>
    <row r="342" spans="1:4" ht="30" customHeight="1">
      <c r="A342" s="8">
        <v>340</v>
      </c>
      <c r="B342" s="7" t="str">
        <f>"269720201107232949488"</f>
        <v>269720201107232949488</v>
      </c>
      <c r="C342" s="7" t="s">
        <v>5</v>
      </c>
      <c r="D342" s="7" t="str">
        <f>"刘美娟"</f>
        <v>刘美娟</v>
      </c>
    </row>
    <row r="343" spans="1:4" ht="30" customHeight="1">
      <c r="A343" s="8">
        <v>341</v>
      </c>
      <c r="B343" s="7" t="str">
        <f>"269720201108002948490"</f>
        <v>269720201108002948490</v>
      </c>
      <c r="C343" s="7" t="s">
        <v>5</v>
      </c>
      <c r="D343" s="7" t="str">
        <f>"张瑞珍"</f>
        <v>张瑞珍</v>
      </c>
    </row>
    <row r="344" spans="1:4" ht="30" customHeight="1">
      <c r="A344" s="8">
        <v>342</v>
      </c>
      <c r="B344" s="7" t="str">
        <f>"269720201108081700491"</f>
        <v>269720201108081700491</v>
      </c>
      <c r="C344" s="7" t="s">
        <v>5</v>
      </c>
      <c r="D344" s="7" t="str">
        <f>"符允丽"</f>
        <v>符允丽</v>
      </c>
    </row>
    <row r="345" spans="1:4" ht="30" customHeight="1">
      <c r="A345" s="8">
        <v>343</v>
      </c>
      <c r="B345" s="7" t="str">
        <f>"269720201108091126493"</f>
        <v>269720201108091126493</v>
      </c>
      <c r="C345" s="7" t="s">
        <v>5</v>
      </c>
      <c r="D345" s="7" t="str">
        <f>"钟琼春"</f>
        <v>钟琼春</v>
      </c>
    </row>
    <row r="346" spans="1:4" ht="30" customHeight="1">
      <c r="A346" s="8">
        <v>344</v>
      </c>
      <c r="B346" s="7" t="str">
        <f>"269720201108095210495"</f>
        <v>269720201108095210495</v>
      </c>
      <c r="C346" s="7" t="s">
        <v>5</v>
      </c>
      <c r="D346" s="7" t="str">
        <f>"何丽妃"</f>
        <v>何丽妃</v>
      </c>
    </row>
    <row r="347" spans="1:4" ht="30" customHeight="1">
      <c r="A347" s="8">
        <v>345</v>
      </c>
      <c r="B347" s="7" t="str">
        <f>"269720201108100817496"</f>
        <v>269720201108100817496</v>
      </c>
      <c r="C347" s="7" t="s">
        <v>5</v>
      </c>
      <c r="D347" s="7" t="str">
        <f>"符莲美"</f>
        <v>符莲美</v>
      </c>
    </row>
    <row r="348" spans="1:4" ht="30" customHeight="1">
      <c r="A348" s="8">
        <v>346</v>
      </c>
      <c r="B348" s="7" t="str">
        <f>"269720201108101731497"</f>
        <v>269720201108101731497</v>
      </c>
      <c r="C348" s="7" t="s">
        <v>5</v>
      </c>
      <c r="D348" s="7" t="str">
        <f>"何金香"</f>
        <v>何金香</v>
      </c>
    </row>
    <row r="349" spans="1:4" ht="30" customHeight="1">
      <c r="A349" s="8">
        <v>347</v>
      </c>
      <c r="B349" s="7" t="str">
        <f>"269720201108105144498"</f>
        <v>269720201108105144498</v>
      </c>
      <c r="C349" s="7" t="s">
        <v>5</v>
      </c>
      <c r="D349" s="7" t="str">
        <f>"卓丽奎"</f>
        <v>卓丽奎</v>
      </c>
    </row>
    <row r="350" spans="1:4" ht="30" customHeight="1">
      <c r="A350" s="8">
        <v>348</v>
      </c>
      <c r="B350" s="7" t="str">
        <f>"269720201108105553499"</f>
        <v>269720201108105553499</v>
      </c>
      <c r="C350" s="7" t="s">
        <v>5</v>
      </c>
      <c r="D350" s="7" t="str">
        <f>"李丹"</f>
        <v>李丹</v>
      </c>
    </row>
    <row r="351" spans="1:4" ht="30" customHeight="1">
      <c r="A351" s="8">
        <v>349</v>
      </c>
      <c r="B351" s="7" t="str">
        <f>"269720201108111314500"</f>
        <v>269720201108111314500</v>
      </c>
      <c r="C351" s="7" t="s">
        <v>5</v>
      </c>
      <c r="D351" s="7" t="str">
        <f>"王有蓉"</f>
        <v>王有蓉</v>
      </c>
    </row>
    <row r="352" spans="1:4" ht="30" customHeight="1">
      <c r="A352" s="8">
        <v>350</v>
      </c>
      <c r="B352" s="7" t="str">
        <f>"269720201108112837501"</f>
        <v>269720201108112837501</v>
      </c>
      <c r="C352" s="7" t="s">
        <v>5</v>
      </c>
      <c r="D352" s="7" t="str">
        <f>"金婷"</f>
        <v>金婷</v>
      </c>
    </row>
    <row r="353" spans="1:4" ht="30" customHeight="1">
      <c r="A353" s="8">
        <v>351</v>
      </c>
      <c r="B353" s="7" t="str">
        <f>"269720201108112923502"</f>
        <v>269720201108112923502</v>
      </c>
      <c r="C353" s="7" t="s">
        <v>5</v>
      </c>
      <c r="D353" s="7" t="str">
        <f>"符秀琴"</f>
        <v>符秀琴</v>
      </c>
    </row>
    <row r="354" spans="1:4" ht="30" customHeight="1">
      <c r="A354" s="8">
        <v>352</v>
      </c>
      <c r="B354" s="7" t="str">
        <f>"269720201108113745504"</f>
        <v>269720201108113745504</v>
      </c>
      <c r="C354" s="7" t="s">
        <v>5</v>
      </c>
      <c r="D354" s="7" t="str">
        <f>"符桃彬"</f>
        <v>符桃彬</v>
      </c>
    </row>
    <row r="355" spans="1:4" ht="30" customHeight="1">
      <c r="A355" s="8">
        <v>353</v>
      </c>
      <c r="B355" s="7" t="str">
        <f>"269720201108125004506"</f>
        <v>269720201108125004506</v>
      </c>
      <c r="C355" s="7" t="s">
        <v>5</v>
      </c>
      <c r="D355" s="7" t="str">
        <f>"何爱尾"</f>
        <v>何爱尾</v>
      </c>
    </row>
    <row r="356" spans="1:4" ht="30" customHeight="1">
      <c r="A356" s="8">
        <v>354</v>
      </c>
      <c r="B356" s="7" t="str">
        <f>"269720201108125741507"</f>
        <v>269720201108125741507</v>
      </c>
      <c r="C356" s="7" t="s">
        <v>5</v>
      </c>
      <c r="D356" s="7" t="str">
        <f>"叶凤洁"</f>
        <v>叶凤洁</v>
      </c>
    </row>
    <row r="357" spans="1:4" ht="30" customHeight="1">
      <c r="A357" s="8">
        <v>355</v>
      </c>
      <c r="B357" s="7" t="str">
        <f>"269720201108140203510"</f>
        <v>269720201108140203510</v>
      </c>
      <c r="C357" s="7" t="s">
        <v>5</v>
      </c>
      <c r="D357" s="7" t="str">
        <f>"吴月娜"</f>
        <v>吴月娜</v>
      </c>
    </row>
    <row r="358" spans="1:4" ht="30" customHeight="1">
      <c r="A358" s="8">
        <v>356</v>
      </c>
      <c r="B358" s="7" t="str">
        <f>"269720201108151509514"</f>
        <v>269720201108151509514</v>
      </c>
      <c r="C358" s="7" t="s">
        <v>5</v>
      </c>
      <c r="D358" s="7" t="str">
        <f>"王尧芝"</f>
        <v>王尧芝</v>
      </c>
    </row>
    <row r="359" spans="1:4" ht="30" customHeight="1">
      <c r="A359" s="8">
        <v>357</v>
      </c>
      <c r="B359" s="7" t="str">
        <f>"269720201108152007516"</f>
        <v>269720201108152007516</v>
      </c>
      <c r="C359" s="7" t="s">
        <v>5</v>
      </c>
      <c r="D359" s="7" t="str">
        <f>"林本娜"</f>
        <v>林本娜</v>
      </c>
    </row>
    <row r="360" spans="1:4" ht="30" customHeight="1">
      <c r="A360" s="8">
        <v>358</v>
      </c>
      <c r="B360" s="7" t="str">
        <f>"269720201108152111517"</f>
        <v>269720201108152111517</v>
      </c>
      <c r="C360" s="7" t="s">
        <v>5</v>
      </c>
      <c r="D360" s="7" t="str">
        <f>"李小娜"</f>
        <v>李小娜</v>
      </c>
    </row>
    <row r="361" spans="1:4" ht="30" customHeight="1">
      <c r="A361" s="8">
        <v>359</v>
      </c>
      <c r="B361" s="7" t="str">
        <f>"269720201108155544519"</f>
        <v>269720201108155544519</v>
      </c>
      <c r="C361" s="7" t="s">
        <v>5</v>
      </c>
      <c r="D361" s="7" t="str">
        <f>"陈井兰"</f>
        <v>陈井兰</v>
      </c>
    </row>
    <row r="362" spans="1:4" ht="30" customHeight="1">
      <c r="A362" s="8">
        <v>360</v>
      </c>
      <c r="B362" s="7" t="str">
        <f>"269720201108160748520"</f>
        <v>269720201108160748520</v>
      </c>
      <c r="C362" s="7" t="s">
        <v>5</v>
      </c>
      <c r="D362" s="7" t="str">
        <f>"吴小妹"</f>
        <v>吴小妹</v>
      </c>
    </row>
    <row r="363" spans="1:4" ht="30" customHeight="1">
      <c r="A363" s="8">
        <v>361</v>
      </c>
      <c r="B363" s="7" t="str">
        <f>"269720201108162905523"</f>
        <v>269720201108162905523</v>
      </c>
      <c r="C363" s="7" t="s">
        <v>5</v>
      </c>
      <c r="D363" s="7" t="str">
        <f>"陈琼爱"</f>
        <v>陈琼爱</v>
      </c>
    </row>
    <row r="364" spans="1:4" ht="30" customHeight="1">
      <c r="A364" s="8">
        <v>362</v>
      </c>
      <c r="B364" s="7" t="str">
        <f>"269720201108165805527"</f>
        <v>269720201108165805527</v>
      </c>
      <c r="C364" s="7" t="s">
        <v>5</v>
      </c>
      <c r="D364" s="7" t="str">
        <f>"简原美"</f>
        <v>简原美</v>
      </c>
    </row>
    <row r="365" spans="1:4" ht="30" customHeight="1">
      <c r="A365" s="8">
        <v>363</v>
      </c>
      <c r="B365" s="7" t="str">
        <f>"269720201108170355529"</f>
        <v>269720201108170355529</v>
      </c>
      <c r="C365" s="7" t="s">
        <v>5</v>
      </c>
      <c r="D365" s="7" t="str">
        <f>"李有花"</f>
        <v>李有花</v>
      </c>
    </row>
    <row r="366" spans="1:4" ht="30" customHeight="1">
      <c r="A366" s="8">
        <v>364</v>
      </c>
      <c r="B366" s="7" t="str">
        <f>"269720201108173203530"</f>
        <v>269720201108173203530</v>
      </c>
      <c r="C366" s="7" t="s">
        <v>5</v>
      </c>
      <c r="D366" s="7" t="str">
        <f>"符寿彩"</f>
        <v>符寿彩</v>
      </c>
    </row>
    <row r="367" spans="1:4" ht="30" customHeight="1">
      <c r="A367" s="8">
        <v>365</v>
      </c>
      <c r="B367" s="7" t="str">
        <f>"269720201108174031531"</f>
        <v>269720201108174031531</v>
      </c>
      <c r="C367" s="7" t="s">
        <v>5</v>
      </c>
      <c r="D367" s="7" t="str">
        <f>"李万川"</f>
        <v>李万川</v>
      </c>
    </row>
    <row r="368" spans="1:4" ht="30" customHeight="1">
      <c r="A368" s="8">
        <v>366</v>
      </c>
      <c r="B368" s="7" t="str">
        <f>"269720201108193043532"</f>
        <v>269720201108193043532</v>
      </c>
      <c r="C368" s="7" t="s">
        <v>5</v>
      </c>
      <c r="D368" s="7" t="str">
        <f>"张秋丹"</f>
        <v>张秋丹</v>
      </c>
    </row>
    <row r="369" spans="1:4" ht="30" customHeight="1">
      <c r="A369" s="8">
        <v>367</v>
      </c>
      <c r="B369" s="7" t="str">
        <f>"269720201108194341533"</f>
        <v>269720201108194341533</v>
      </c>
      <c r="C369" s="7" t="s">
        <v>5</v>
      </c>
      <c r="D369" s="7" t="str">
        <f>"欧桃丹"</f>
        <v>欧桃丹</v>
      </c>
    </row>
    <row r="370" spans="1:4" ht="30" customHeight="1">
      <c r="A370" s="8">
        <v>368</v>
      </c>
      <c r="B370" s="7" t="str">
        <f>"269720201108194420534"</f>
        <v>269720201108194420534</v>
      </c>
      <c r="C370" s="7" t="s">
        <v>5</v>
      </c>
      <c r="D370" s="7" t="str">
        <f>"黄宁"</f>
        <v>黄宁</v>
      </c>
    </row>
    <row r="371" spans="1:4" ht="30" customHeight="1">
      <c r="A371" s="8">
        <v>369</v>
      </c>
      <c r="B371" s="7" t="str">
        <f>"269720201108195251535"</f>
        <v>269720201108195251535</v>
      </c>
      <c r="C371" s="7" t="s">
        <v>5</v>
      </c>
      <c r="D371" s="7" t="str">
        <f>"陈燕妮"</f>
        <v>陈燕妮</v>
      </c>
    </row>
    <row r="372" spans="1:4" ht="30" customHeight="1">
      <c r="A372" s="8">
        <v>370</v>
      </c>
      <c r="B372" s="7" t="str">
        <f>"269720201108210545537"</f>
        <v>269720201108210545537</v>
      </c>
      <c r="C372" s="7" t="s">
        <v>5</v>
      </c>
      <c r="D372" s="7" t="str">
        <f>"王达秋"</f>
        <v>王达秋</v>
      </c>
    </row>
    <row r="373" spans="1:4" ht="30" customHeight="1">
      <c r="A373" s="8">
        <v>371</v>
      </c>
      <c r="B373" s="7" t="str">
        <f>"269720201108211219538"</f>
        <v>269720201108211219538</v>
      </c>
      <c r="C373" s="7" t="s">
        <v>5</v>
      </c>
      <c r="D373" s="7" t="str">
        <f>"陈善霞"</f>
        <v>陈善霞</v>
      </c>
    </row>
    <row r="374" spans="1:4" ht="30" customHeight="1">
      <c r="A374" s="8">
        <v>372</v>
      </c>
      <c r="B374" s="7" t="str">
        <f>"269720201108215040540"</f>
        <v>269720201108215040540</v>
      </c>
      <c r="C374" s="7" t="s">
        <v>5</v>
      </c>
      <c r="D374" s="7" t="str">
        <f>"李秋梅"</f>
        <v>李秋梅</v>
      </c>
    </row>
    <row r="375" spans="1:4" ht="30" customHeight="1">
      <c r="A375" s="8">
        <v>373</v>
      </c>
      <c r="B375" s="7" t="str">
        <f>"269720201109014804546"</f>
        <v>269720201109014804546</v>
      </c>
      <c r="C375" s="7" t="s">
        <v>5</v>
      </c>
      <c r="D375" s="7" t="str">
        <f>"赵健慧"</f>
        <v>赵健慧</v>
      </c>
    </row>
    <row r="376" spans="1:4" ht="30" customHeight="1">
      <c r="A376" s="8">
        <v>374</v>
      </c>
      <c r="B376" s="7" t="str">
        <f>"269720201109082454547"</f>
        <v>269720201109082454547</v>
      </c>
      <c r="C376" s="7" t="s">
        <v>5</v>
      </c>
      <c r="D376" s="7" t="str">
        <f>"唐有霞"</f>
        <v>唐有霞</v>
      </c>
    </row>
    <row r="377" spans="1:4" ht="30" customHeight="1">
      <c r="A377" s="8">
        <v>375</v>
      </c>
      <c r="B377" s="7" t="str">
        <f>"269720201109085737548"</f>
        <v>269720201109085737548</v>
      </c>
      <c r="C377" s="7" t="s">
        <v>5</v>
      </c>
      <c r="D377" s="7" t="str">
        <f>"符学丽"</f>
        <v>符学丽</v>
      </c>
    </row>
    <row r="378" spans="1:4" ht="30" customHeight="1">
      <c r="A378" s="8">
        <v>376</v>
      </c>
      <c r="B378" s="7" t="str">
        <f>"269720201109095001550"</f>
        <v>269720201109095001550</v>
      </c>
      <c r="C378" s="7" t="s">
        <v>5</v>
      </c>
      <c r="D378" s="7" t="str">
        <f>"郑洁彤"</f>
        <v>郑洁彤</v>
      </c>
    </row>
    <row r="379" spans="1:4" ht="30" customHeight="1">
      <c r="A379" s="8">
        <v>377</v>
      </c>
      <c r="B379" s="7" t="str">
        <f>"269720201109095517551"</f>
        <v>269720201109095517551</v>
      </c>
      <c r="C379" s="7" t="s">
        <v>5</v>
      </c>
      <c r="D379" s="7" t="str">
        <f>"李壮椒"</f>
        <v>李壮椒</v>
      </c>
    </row>
    <row r="380" spans="1:4" ht="30" customHeight="1">
      <c r="A380" s="8">
        <v>378</v>
      </c>
      <c r="B380" s="7" t="str">
        <f>"269720201109095952552"</f>
        <v>269720201109095952552</v>
      </c>
      <c r="C380" s="7" t="s">
        <v>5</v>
      </c>
      <c r="D380" s="7" t="str">
        <f>"郑俊谦"</f>
        <v>郑俊谦</v>
      </c>
    </row>
    <row r="381" spans="1:4" ht="30" customHeight="1">
      <c r="A381" s="8">
        <v>379</v>
      </c>
      <c r="B381" s="7" t="str">
        <f>"269720201109101859554"</f>
        <v>269720201109101859554</v>
      </c>
      <c r="C381" s="7" t="s">
        <v>5</v>
      </c>
      <c r="D381" s="7" t="str">
        <f>"符如玲"</f>
        <v>符如玲</v>
      </c>
    </row>
    <row r="382" spans="1:4" ht="30" customHeight="1">
      <c r="A382" s="8">
        <v>380</v>
      </c>
      <c r="B382" s="7" t="str">
        <f>"269720201109102534555"</f>
        <v>269720201109102534555</v>
      </c>
      <c r="C382" s="7" t="s">
        <v>5</v>
      </c>
      <c r="D382" s="7" t="str">
        <f>"谭海丹"</f>
        <v>谭海丹</v>
      </c>
    </row>
    <row r="383" spans="1:4" ht="30" customHeight="1">
      <c r="A383" s="8">
        <v>381</v>
      </c>
      <c r="B383" s="7" t="str">
        <f>"269720201109105928556"</f>
        <v>269720201109105928556</v>
      </c>
      <c r="C383" s="7" t="s">
        <v>5</v>
      </c>
      <c r="D383" s="7" t="str">
        <f>"王家风"</f>
        <v>王家风</v>
      </c>
    </row>
    <row r="384" spans="1:4" ht="30" customHeight="1">
      <c r="A384" s="8">
        <v>382</v>
      </c>
      <c r="B384" s="7" t="str">
        <f>"269720201109112818558"</f>
        <v>269720201109112818558</v>
      </c>
      <c r="C384" s="7" t="s">
        <v>5</v>
      </c>
      <c r="D384" s="7" t="str">
        <f>"陈智香"</f>
        <v>陈智香</v>
      </c>
    </row>
    <row r="385" spans="1:4" ht="30" customHeight="1">
      <c r="A385" s="8">
        <v>383</v>
      </c>
      <c r="B385" s="7" t="str">
        <f>"269720201109114512560"</f>
        <v>269720201109114512560</v>
      </c>
      <c r="C385" s="7" t="s">
        <v>5</v>
      </c>
      <c r="D385" s="7" t="str">
        <f>"李以景"</f>
        <v>李以景</v>
      </c>
    </row>
    <row r="386" spans="1:4" ht="30" customHeight="1">
      <c r="A386" s="8">
        <v>384</v>
      </c>
      <c r="B386" s="7" t="str">
        <f>"269720201109115111562"</f>
        <v>269720201109115111562</v>
      </c>
      <c r="C386" s="7" t="s">
        <v>5</v>
      </c>
      <c r="D386" s="7" t="str">
        <f>"孙友鹏"</f>
        <v>孙友鹏</v>
      </c>
    </row>
    <row r="387" spans="1:4" ht="30" customHeight="1">
      <c r="A387" s="8">
        <v>385</v>
      </c>
      <c r="B387" s="7" t="str">
        <f>"269720201109120403563"</f>
        <v>269720201109120403563</v>
      </c>
      <c r="C387" s="7" t="s">
        <v>5</v>
      </c>
      <c r="D387" s="7" t="str">
        <f>"郑静曼"</f>
        <v>郑静曼</v>
      </c>
    </row>
    <row r="388" spans="1:4" ht="30" customHeight="1">
      <c r="A388" s="8">
        <v>386</v>
      </c>
      <c r="B388" s="7" t="str">
        <f>"269720201109131638565"</f>
        <v>269720201109131638565</v>
      </c>
      <c r="C388" s="7" t="s">
        <v>5</v>
      </c>
      <c r="D388" s="7" t="str">
        <f>"王露遥"</f>
        <v>王露遥</v>
      </c>
    </row>
    <row r="389" spans="1:4" ht="30" customHeight="1">
      <c r="A389" s="8">
        <v>387</v>
      </c>
      <c r="B389" s="7" t="str">
        <f>"269720201109134729567"</f>
        <v>269720201109134729567</v>
      </c>
      <c r="C389" s="7" t="s">
        <v>5</v>
      </c>
      <c r="D389" s="7" t="str">
        <f>"薛小菊"</f>
        <v>薛小菊</v>
      </c>
    </row>
    <row r="390" spans="1:4" ht="30" customHeight="1">
      <c r="A390" s="8">
        <v>388</v>
      </c>
      <c r="B390" s="7" t="str">
        <f>"269720201109134837568"</f>
        <v>269720201109134837568</v>
      </c>
      <c r="C390" s="7" t="s">
        <v>5</v>
      </c>
      <c r="D390" s="7" t="str">
        <f>"唐秋嘉"</f>
        <v>唐秋嘉</v>
      </c>
    </row>
    <row r="391" spans="1:4" ht="30" customHeight="1">
      <c r="A391" s="8">
        <v>389</v>
      </c>
      <c r="B391" s="7" t="str">
        <f>"269720201109135856569"</f>
        <v>269720201109135856569</v>
      </c>
      <c r="C391" s="7" t="s">
        <v>5</v>
      </c>
      <c r="D391" s="7" t="str">
        <f>"何开玉"</f>
        <v>何开玉</v>
      </c>
    </row>
    <row r="392" spans="1:4" ht="30" customHeight="1">
      <c r="A392" s="8">
        <v>390</v>
      </c>
      <c r="B392" s="7" t="str">
        <f>"269720201109140337570"</f>
        <v>269720201109140337570</v>
      </c>
      <c r="C392" s="7" t="s">
        <v>5</v>
      </c>
      <c r="D392" s="7" t="str">
        <f>"符连姐"</f>
        <v>符连姐</v>
      </c>
    </row>
    <row r="393" spans="1:4" ht="30" customHeight="1">
      <c r="A393" s="8">
        <v>391</v>
      </c>
      <c r="B393" s="7" t="str">
        <f>"269720201109141128571"</f>
        <v>269720201109141128571</v>
      </c>
      <c r="C393" s="7" t="s">
        <v>5</v>
      </c>
      <c r="D393" s="7" t="str">
        <f>"杨桂雯"</f>
        <v>杨桂雯</v>
      </c>
    </row>
    <row r="394" spans="1:4" ht="30" customHeight="1">
      <c r="A394" s="8">
        <v>392</v>
      </c>
      <c r="B394" s="7" t="str">
        <f>"269720201109150759573"</f>
        <v>269720201109150759573</v>
      </c>
      <c r="C394" s="7" t="s">
        <v>5</v>
      </c>
      <c r="D394" s="7" t="str">
        <f>"林美桃"</f>
        <v>林美桃</v>
      </c>
    </row>
    <row r="395" spans="1:4" ht="30" customHeight="1">
      <c r="A395" s="8">
        <v>393</v>
      </c>
      <c r="B395" s="7" t="str">
        <f>"269720201109152452576"</f>
        <v>269720201109152452576</v>
      </c>
      <c r="C395" s="7" t="s">
        <v>5</v>
      </c>
      <c r="D395" s="7" t="str">
        <f>"吴桃女"</f>
        <v>吴桃女</v>
      </c>
    </row>
    <row r="396" spans="1:4" ht="30" customHeight="1">
      <c r="A396" s="8">
        <v>394</v>
      </c>
      <c r="B396" s="7" t="str">
        <f>"269720201109154904578"</f>
        <v>269720201109154904578</v>
      </c>
      <c r="C396" s="7" t="s">
        <v>5</v>
      </c>
      <c r="D396" s="7" t="str">
        <f>"周妮"</f>
        <v>周妮</v>
      </c>
    </row>
    <row r="397" spans="1:4" ht="30" customHeight="1">
      <c r="A397" s="8">
        <v>395</v>
      </c>
      <c r="B397" s="7" t="str">
        <f>"269720201109160215580"</f>
        <v>269720201109160215580</v>
      </c>
      <c r="C397" s="7" t="s">
        <v>5</v>
      </c>
      <c r="D397" s="7" t="str">
        <f>"柯吉桃"</f>
        <v>柯吉桃</v>
      </c>
    </row>
    <row r="398" spans="1:4" ht="30" customHeight="1">
      <c r="A398" s="8">
        <v>396</v>
      </c>
      <c r="B398" s="7" t="str">
        <f>"269720201109161410581"</f>
        <v>269720201109161410581</v>
      </c>
      <c r="C398" s="7" t="s">
        <v>5</v>
      </c>
      <c r="D398" s="7" t="str">
        <f>"陈井桃"</f>
        <v>陈井桃</v>
      </c>
    </row>
    <row r="399" spans="1:4" ht="30" customHeight="1">
      <c r="A399" s="8">
        <v>397</v>
      </c>
      <c r="B399" s="7" t="str">
        <f>"269720201109164505582"</f>
        <v>269720201109164505582</v>
      </c>
      <c r="C399" s="7" t="s">
        <v>5</v>
      </c>
      <c r="D399" s="7" t="str">
        <f>"羊赞秀"</f>
        <v>羊赞秀</v>
      </c>
    </row>
    <row r="400" spans="1:4" ht="30" customHeight="1">
      <c r="A400" s="8">
        <v>398</v>
      </c>
      <c r="B400" s="7" t="str">
        <f>"269720201109170836586"</f>
        <v>269720201109170836586</v>
      </c>
      <c r="C400" s="7" t="s">
        <v>5</v>
      </c>
      <c r="D400" s="7" t="str">
        <f>"羊菊秋"</f>
        <v>羊菊秋</v>
      </c>
    </row>
    <row r="401" spans="1:4" ht="30" customHeight="1">
      <c r="A401" s="8">
        <v>399</v>
      </c>
      <c r="B401" s="7" t="str">
        <f>"269720201109171726587"</f>
        <v>269720201109171726587</v>
      </c>
      <c r="C401" s="7" t="s">
        <v>5</v>
      </c>
      <c r="D401" s="7" t="str">
        <f>"李永妃"</f>
        <v>李永妃</v>
      </c>
    </row>
    <row r="402" spans="1:4" ht="30" customHeight="1">
      <c r="A402" s="8">
        <v>400</v>
      </c>
      <c r="B402" s="7" t="str">
        <f>"269720201109184455590"</f>
        <v>269720201109184455590</v>
      </c>
      <c r="C402" s="7" t="s">
        <v>5</v>
      </c>
      <c r="D402" s="7" t="str">
        <f>"陈丽丽"</f>
        <v>陈丽丽</v>
      </c>
    </row>
    <row r="403" spans="1:4" ht="30" customHeight="1">
      <c r="A403" s="8">
        <v>401</v>
      </c>
      <c r="B403" s="7" t="str">
        <f>"269720201109191431592"</f>
        <v>269720201109191431592</v>
      </c>
      <c r="C403" s="7" t="s">
        <v>5</v>
      </c>
      <c r="D403" s="7" t="str">
        <f>"朱静坚"</f>
        <v>朱静坚</v>
      </c>
    </row>
    <row r="404" spans="1:4" ht="30" customHeight="1">
      <c r="A404" s="8">
        <v>402</v>
      </c>
      <c r="B404" s="7" t="str">
        <f>"269720201109201652596"</f>
        <v>269720201109201652596</v>
      </c>
      <c r="C404" s="7" t="s">
        <v>5</v>
      </c>
      <c r="D404" s="7" t="str">
        <f>"徐丽敏"</f>
        <v>徐丽敏</v>
      </c>
    </row>
    <row r="405" spans="1:4" ht="30" customHeight="1">
      <c r="A405" s="8">
        <v>403</v>
      </c>
      <c r="B405" s="7" t="str">
        <f>"269720201109202611597"</f>
        <v>269720201109202611597</v>
      </c>
      <c r="C405" s="7" t="s">
        <v>5</v>
      </c>
      <c r="D405" s="7" t="str">
        <f>"符嘉娥"</f>
        <v>符嘉娥</v>
      </c>
    </row>
    <row r="406" spans="1:4" ht="30" customHeight="1">
      <c r="A406" s="8">
        <v>404</v>
      </c>
      <c r="B406" s="7" t="str">
        <f>"269720201109203620598"</f>
        <v>269720201109203620598</v>
      </c>
      <c r="C406" s="7" t="s">
        <v>5</v>
      </c>
      <c r="D406" s="7" t="str">
        <f>"林正恋"</f>
        <v>林正恋</v>
      </c>
    </row>
    <row r="407" spans="1:4" ht="30" customHeight="1">
      <c r="A407" s="8">
        <v>405</v>
      </c>
      <c r="B407" s="7" t="str">
        <f>"269720201109204111599"</f>
        <v>269720201109204111599</v>
      </c>
      <c r="C407" s="7" t="s">
        <v>5</v>
      </c>
      <c r="D407" s="7" t="str">
        <f>"李菊花"</f>
        <v>李菊花</v>
      </c>
    </row>
    <row r="408" spans="1:4" ht="30" customHeight="1">
      <c r="A408" s="8">
        <v>406</v>
      </c>
      <c r="B408" s="7" t="str">
        <f>"269720201109220359604"</f>
        <v>269720201109220359604</v>
      </c>
      <c r="C408" s="7" t="s">
        <v>5</v>
      </c>
      <c r="D408" s="7" t="str">
        <f>"何芳"</f>
        <v>何芳</v>
      </c>
    </row>
    <row r="409" spans="1:4" ht="30" customHeight="1">
      <c r="A409" s="8">
        <v>407</v>
      </c>
      <c r="B409" s="7" t="str">
        <f>"269720201109224325605"</f>
        <v>269720201109224325605</v>
      </c>
      <c r="C409" s="7" t="s">
        <v>5</v>
      </c>
      <c r="D409" s="7" t="str">
        <f>"邓亭妹"</f>
        <v>邓亭妹</v>
      </c>
    </row>
    <row r="410" spans="1:4" ht="30" customHeight="1">
      <c r="A410" s="8">
        <v>408</v>
      </c>
      <c r="B410" s="7" t="str">
        <f>"269720201109230149607"</f>
        <v>269720201109230149607</v>
      </c>
      <c r="C410" s="7" t="s">
        <v>5</v>
      </c>
      <c r="D410" s="7" t="str">
        <f>"薛锦莹"</f>
        <v>薛锦莹</v>
      </c>
    </row>
    <row r="411" spans="1:4" ht="30" customHeight="1">
      <c r="A411" s="8">
        <v>409</v>
      </c>
      <c r="B411" s="7" t="str">
        <f>"269720201110001513611"</f>
        <v>269720201110001513611</v>
      </c>
      <c r="C411" s="7" t="s">
        <v>5</v>
      </c>
      <c r="D411" s="7" t="str">
        <f>"吴丽曼"</f>
        <v>吴丽曼</v>
      </c>
    </row>
    <row r="412" spans="1:4" ht="30" customHeight="1">
      <c r="A412" s="8">
        <v>410</v>
      </c>
      <c r="B412" s="7" t="str">
        <f>"269720201110093001619"</f>
        <v>269720201110093001619</v>
      </c>
      <c r="C412" s="7" t="s">
        <v>5</v>
      </c>
      <c r="D412" s="7" t="str">
        <f>"卜会玲"</f>
        <v>卜会玲</v>
      </c>
    </row>
    <row r="413" spans="1:4" ht="30" customHeight="1">
      <c r="A413" s="8">
        <v>411</v>
      </c>
      <c r="B413" s="7" t="str">
        <f>"269720201110095631621"</f>
        <v>269720201110095631621</v>
      </c>
      <c r="C413" s="7" t="s">
        <v>5</v>
      </c>
      <c r="D413" s="7" t="str">
        <f>"吴光娜"</f>
        <v>吴光娜</v>
      </c>
    </row>
    <row r="414" spans="1:4" ht="30" customHeight="1">
      <c r="A414" s="8">
        <v>412</v>
      </c>
      <c r="B414" s="7" t="str">
        <f>"269720201110102917622"</f>
        <v>269720201110102917622</v>
      </c>
      <c r="C414" s="7" t="s">
        <v>5</v>
      </c>
      <c r="D414" s="7" t="str">
        <f>"吴丽和"</f>
        <v>吴丽和</v>
      </c>
    </row>
    <row r="415" spans="1:4" ht="30" customHeight="1">
      <c r="A415" s="8">
        <v>413</v>
      </c>
      <c r="B415" s="7" t="str">
        <f>"269720201110102937623"</f>
        <v>269720201110102937623</v>
      </c>
      <c r="C415" s="7" t="s">
        <v>5</v>
      </c>
      <c r="D415" s="7" t="str">
        <f>"董玉月"</f>
        <v>董玉月</v>
      </c>
    </row>
    <row r="416" spans="1:4" ht="30" customHeight="1">
      <c r="A416" s="8">
        <v>414</v>
      </c>
      <c r="B416" s="7" t="str">
        <f>"269720201110105612627"</f>
        <v>269720201110105612627</v>
      </c>
      <c r="C416" s="7" t="s">
        <v>5</v>
      </c>
      <c r="D416" s="7" t="str">
        <f>"羊焕彩"</f>
        <v>羊焕彩</v>
      </c>
    </row>
    <row r="417" spans="1:4" ht="30" customHeight="1">
      <c r="A417" s="8">
        <v>415</v>
      </c>
      <c r="B417" s="7" t="str">
        <f>"269720201110111625628"</f>
        <v>269720201110111625628</v>
      </c>
      <c r="C417" s="7" t="s">
        <v>5</v>
      </c>
      <c r="D417" s="7" t="str">
        <f>"黎金花"</f>
        <v>黎金花</v>
      </c>
    </row>
    <row r="418" spans="1:4" ht="30" customHeight="1">
      <c r="A418" s="8">
        <v>416</v>
      </c>
      <c r="B418" s="7" t="str">
        <f>"269720201110112247629"</f>
        <v>269720201110112247629</v>
      </c>
      <c r="C418" s="7" t="s">
        <v>5</v>
      </c>
      <c r="D418" s="7" t="str">
        <f>"陈赞柳"</f>
        <v>陈赞柳</v>
      </c>
    </row>
    <row r="419" spans="1:4" ht="30" customHeight="1">
      <c r="A419" s="8">
        <v>417</v>
      </c>
      <c r="B419" s="7" t="str">
        <f>"269720201110114832631"</f>
        <v>269720201110114832631</v>
      </c>
      <c r="C419" s="7" t="s">
        <v>5</v>
      </c>
      <c r="D419" s="7" t="str">
        <f>"李石胶"</f>
        <v>李石胶</v>
      </c>
    </row>
    <row r="420" spans="1:4" ht="30" customHeight="1">
      <c r="A420" s="8">
        <v>418</v>
      </c>
      <c r="B420" s="7" t="str">
        <f>"269720201110121642634"</f>
        <v>269720201110121642634</v>
      </c>
      <c r="C420" s="7" t="s">
        <v>5</v>
      </c>
      <c r="D420" s="7" t="str">
        <f>"符菊女"</f>
        <v>符菊女</v>
      </c>
    </row>
    <row r="421" spans="1:4" ht="30" customHeight="1">
      <c r="A421" s="8">
        <v>419</v>
      </c>
      <c r="B421" s="7" t="str">
        <f>"269720201110124333637"</f>
        <v>269720201110124333637</v>
      </c>
      <c r="C421" s="7" t="s">
        <v>5</v>
      </c>
      <c r="D421" s="7" t="str">
        <f>"严芳"</f>
        <v>严芳</v>
      </c>
    </row>
    <row r="422" spans="1:4" ht="30" customHeight="1">
      <c r="A422" s="8">
        <v>420</v>
      </c>
      <c r="B422" s="7" t="str">
        <f>"269720201110125802639"</f>
        <v>269720201110125802639</v>
      </c>
      <c r="C422" s="7" t="s">
        <v>5</v>
      </c>
      <c r="D422" s="7" t="str">
        <f>"符瑛娜"</f>
        <v>符瑛娜</v>
      </c>
    </row>
    <row r="423" spans="1:4" ht="30" customHeight="1">
      <c r="A423" s="8">
        <v>421</v>
      </c>
      <c r="B423" s="7" t="str">
        <f>"269720201110131122643"</f>
        <v>269720201110131122643</v>
      </c>
      <c r="C423" s="7" t="s">
        <v>5</v>
      </c>
      <c r="D423" s="7" t="str">
        <f>"薛姑美"</f>
        <v>薛姑美</v>
      </c>
    </row>
    <row r="424" spans="1:4" ht="30" customHeight="1">
      <c r="A424" s="8">
        <v>422</v>
      </c>
      <c r="B424" s="7" t="str">
        <f>"269720201110145058656"</f>
        <v>269720201110145058656</v>
      </c>
      <c r="C424" s="7" t="s">
        <v>5</v>
      </c>
      <c r="D424" s="7" t="str">
        <f>"黄河玉"</f>
        <v>黄河玉</v>
      </c>
    </row>
    <row r="425" spans="1:4" ht="30" customHeight="1">
      <c r="A425" s="8">
        <v>423</v>
      </c>
      <c r="B425" s="7" t="str">
        <f>"269720201110154253667"</f>
        <v>269720201110154253667</v>
      </c>
      <c r="C425" s="7" t="s">
        <v>5</v>
      </c>
      <c r="D425" s="7" t="str">
        <f>"苏开妹"</f>
        <v>苏开妹</v>
      </c>
    </row>
    <row r="426" spans="1:4" ht="30" customHeight="1">
      <c r="A426" s="8">
        <v>424</v>
      </c>
      <c r="B426" s="7" t="str">
        <f>"269720201110161049670"</f>
        <v>269720201110161049670</v>
      </c>
      <c r="C426" s="7" t="s">
        <v>5</v>
      </c>
      <c r="D426" s="7" t="str">
        <f>"吴井侬"</f>
        <v>吴井侬</v>
      </c>
    </row>
    <row r="427" spans="1:4" ht="30" customHeight="1">
      <c r="A427" s="8">
        <v>425</v>
      </c>
      <c r="B427" s="7" t="str">
        <f>"269720201110161440671"</f>
        <v>269720201110161440671</v>
      </c>
      <c r="C427" s="7" t="s">
        <v>5</v>
      </c>
      <c r="D427" s="7" t="str">
        <f>"赖井云"</f>
        <v>赖井云</v>
      </c>
    </row>
    <row r="428" spans="1:4" ht="30" customHeight="1">
      <c r="A428" s="8">
        <v>426</v>
      </c>
      <c r="B428" s="7" t="str">
        <f>"269720201110163057673"</f>
        <v>269720201110163057673</v>
      </c>
      <c r="C428" s="7" t="s">
        <v>5</v>
      </c>
      <c r="D428" s="7" t="str">
        <f>"张梅桂"</f>
        <v>张梅桂</v>
      </c>
    </row>
    <row r="429" spans="1:4" ht="30" customHeight="1">
      <c r="A429" s="8">
        <v>427</v>
      </c>
      <c r="B429" s="7" t="str">
        <f>"269720201110163119674"</f>
        <v>269720201110163119674</v>
      </c>
      <c r="C429" s="7" t="s">
        <v>5</v>
      </c>
      <c r="D429" s="7" t="str">
        <f>"符伟花"</f>
        <v>符伟花</v>
      </c>
    </row>
    <row r="430" spans="1:4" ht="30" customHeight="1">
      <c r="A430" s="8">
        <v>428</v>
      </c>
      <c r="B430" s="7" t="str">
        <f>"26972020110410383055"</f>
        <v>26972020110410383055</v>
      </c>
      <c r="C430" s="7" t="s">
        <v>5</v>
      </c>
      <c r="D430" s="9" t="str">
        <f>"林选娥"</f>
        <v>林选娥</v>
      </c>
    </row>
    <row r="431" spans="1:4" ht="30" customHeight="1">
      <c r="A431" s="8">
        <v>429</v>
      </c>
      <c r="B431" s="7" t="str">
        <f>"26972020110411032367"</f>
        <v>26972020110411032367</v>
      </c>
      <c r="C431" s="7" t="s">
        <v>5</v>
      </c>
      <c r="D431" s="9" t="str">
        <f>"符丽娜"</f>
        <v>符丽娜</v>
      </c>
    </row>
    <row r="432" spans="1:4" ht="30" customHeight="1">
      <c r="A432" s="8">
        <v>430</v>
      </c>
      <c r="B432" s="10" t="str">
        <f>"269720201105124623264"</f>
        <v>269720201105124623264</v>
      </c>
      <c r="C432" s="10" t="s">
        <v>5</v>
      </c>
      <c r="D432" s="10" t="str">
        <f>"钟颖"</f>
        <v>钟颖</v>
      </c>
    </row>
    <row r="433" spans="1:4" ht="28.5" customHeight="1">
      <c r="A433" s="8">
        <v>431</v>
      </c>
      <c r="B433" s="7" t="str">
        <f>"26972020110410274950"</f>
        <v>26972020110410274950</v>
      </c>
      <c r="C433" s="10" t="s">
        <v>6</v>
      </c>
      <c r="D433" s="10" t="s">
        <v>7</v>
      </c>
    </row>
    <row r="434" spans="1:4" ht="30.75" customHeight="1">
      <c r="A434" s="8">
        <v>432</v>
      </c>
      <c r="B434" s="10" t="str">
        <f>"269720201108001727489"</f>
        <v>269720201108001727489</v>
      </c>
      <c r="C434" s="10" t="s">
        <v>5</v>
      </c>
      <c r="D434" s="10" t="str">
        <f>"羊秀娥"</f>
        <v>羊秀娥</v>
      </c>
    </row>
    <row r="435" spans="1:4" ht="30.75" customHeight="1">
      <c r="A435" s="8">
        <v>433</v>
      </c>
      <c r="B435" s="10" t="str">
        <f>"269720201104204655198"</f>
        <v>269720201104204655198</v>
      </c>
      <c r="C435" s="10" t="s">
        <v>5</v>
      </c>
      <c r="D435" s="10" t="str">
        <f>"李冬花"</f>
        <v>李冬花</v>
      </c>
    </row>
    <row r="436" spans="1:4" ht="27.75" customHeight="1">
      <c r="A436" s="8">
        <v>434</v>
      </c>
      <c r="B436" s="10" t="str">
        <f>"269720201110125119638"</f>
        <v>269720201110125119638</v>
      </c>
      <c r="C436" s="10" t="s">
        <v>5</v>
      </c>
      <c r="D436" s="10" t="str">
        <f>"洪慧娟"</f>
        <v>洪慧娟</v>
      </c>
    </row>
    <row r="437" spans="1:4" ht="31.5" customHeight="1">
      <c r="A437" s="8">
        <v>435</v>
      </c>
      <c r="B437" s="7" t="str">
        <f>"269720201105124119260"</f>
        <v>269720201105124119260</v>
      </c>
      <c r="C437" s="7" t="s">
        <v>5</v>
      </c>
      <c r="D437" s="7" t="str">
        <f>"蒲康妹"</f>
        <v>蒲康妹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叶威</cp:lastModifiedBy>
  <dcterms:created xsi:type="dcterms:W3CDTF">2020-11-12T03:13:16Z</dcterms:created>
  <dcterms:modified xsi:type="dcterms:W3CDTF">2020-11-18T02:49:46Z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