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252" windowHeight="10067"/>
  </bookViews>
  <sheets>
    <sheet name="Sheet1" sheetId="5" r:id="rId1"/>
    <sheet name="项目编号" sheetId="4" state="hidden" r:id="rId2"/>
  </sheets>
  <definedNames>
    <definedName name="_xlnm._FilterDatabase" localSheetId="0" hidden="1">Sheet1!$A$1:$V$493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<sst xmlns="http://schemas.openxmlformats.org/spreadsheetml/2006/main" count="4962" uniqueCount="1188">
  <si>
    <t>附表3：</t>
  </si>
  <si>
    <t>儋州市2024度衔接资金项目资产（公益性、经营性、到户类）台账表</t>
  </si>
  <si>
    <t>序号</t>
  </si>
  <si>
    <t>形成资产项目名称</t>
  </si>
  <si>
    <t>资产名称</t>
  </si>
  <si>
    <t>资产编号</t>
  </si>
  <si>
    <t>资产所有者名称</t>
  </si>
  <si>
    <t>资产所在位置</t>
  </si>
  <si>
    <t>资产原值
（元）</t>
  </si>
  <si>
    <t>资产现值（元）</t>
  </si>
  <si>
    <t>资产功能</t>
  </si>
  <si>
    <t>资产运营</t>
  </si>
  <si>
    <t>资产管护</t>
  </si>
  <si>
    <t>资产处置</t>
  </si>
  <si>
    <t>备注</t>
  </si>
  <si>
    <t>合计</t>
  </si>
  <si>
    <t>1、财政衔接资金</t>
  </si>
  <si>
    <t>2、整合其他涉农资金</t>
  </si>
  <si>
    <t>3、行业扶贫资金</t>
  </si>
  <si>
    <t>4、社会扶贫资金</t>
  </si>
  <si>
    <t>是否正常</t>
  </si>
  <si>
    <t>是否
运营</t>
  </si>
  <si>
    <t>运营
方式</t>
  </si>
  <si>
    <t>运营
主体</t>
  </si>
  <si>
    <t>年度
收益</t>
  </si>
  <si>
    <t>管护
方式</t>
  </si>
  <si>
    <t>管护
主体</t>
  </si>
  <si>
    <t>处置方式</t>
  </si>
  <si>
    <t>处置
收益</t>
  </si>
  <si>
    <t>一</t>
  </si>
  <si>
    <t>公益性资产</t>
  </si>
  <si>
    <t>（一）</t>
  </si>
  <si>
    <t>交通道路</t>
  </si>
  <si>
    <t>南丰镇陶江村委会坑尾村巷及排水建设工程</t>
  </si>
  <si>
    <t>2024-043-G-0001</t>
  </si>
  <si>
    <t>儋州市南丰镇陶江村民委员会</t>
  </si>
  <si>
    <t>陶江村委会坑尾村</t>
  </si>
  <si>
    <t>是</t>
  </si>
  <si>
    <t>否</t>
  </si>
  <si>
    <t>自行管护</t>
  </si>
  <si>
    <t>南丰镇陶江村委会黎屋村巷及排水建设工程</t>
  </si>
  <si>
    <t>2024-044-G-0001</t>
  </si>
  <si>
    <t>陶江村委会黎屋村</t>
  </si>
  <si>
    <t>木棠镇长老村委会荔枝头村道路建设项目</t>
  </si>
  <si>
    <t>2024-053-G-0001</t>
  </si>
  <si>
    <t>儋州市木棠镇长老村民委员会</t>
  </si>
  <si>
    <t>长老荔枝头村</t>
  </si>
  <si>
    <t>三都漾月村委会兰坊村道路建设项目</t>
  </si>
  <si>
    <t>2024-054-G-0001</t>
  </si>
  <si>
    <t>儋州市三都办事处漾月村民委员会</t>
  </si>
  <si>
    <t>三都办事处漾月村委会兰坊村</t>
  </si>
  <si>
    <t>三都棠柏村委会源地村道路建设项目</t>
  </si>
  <si>
    <t>2024-055-G-0001</t>
  </si>
  <si>
    <t>儋州市三都办事处棠柏村民委员会</t>
  </si>
  <si>
    <t>三都办事处棠柏村委会源地村</t>
  </si>
  <si>
    <t>那大镇茶山村委会道路建设项目</t>
  </si>
  <si>
    <t>2024-062-G-0001</t>
  </si>
  <si>
    <t>儋州市那大镇茶山村民委员会</t>
  </si>
  <si>
    <t>那大镇茶山村委会</t>
  </si>
  <si>
    <t>和庆镇文卷村委会那其村牛角生产路</t>
  </si>
  <si>
    <t>2024-064-G-0001</t>
  </si>
  <si>
    <t>儋州市和庆镇文卷村民委员会</t>
  </si>
  <si>
    <t>文卷村委会那其村</t>
  </si>
  <si>
    <t>和庆镇木排村委会新舍村加赵生产路</t>
  </si>
  <si>
    <t>2024-065-G-0001</t>
  </si>
  <si>
    <t>儋州市和庆镇木排村民委员会</t>
  </si>
  <si>
    <t>木排村委会新舍村</t>
  </si>
  <si>
    <t>2024年王五镇流方村委会老坊村道路建设项目</t>
  </si>
  <si>
    <t>2024-071-G-0001</t>
  </si>
  <si>
    <t>儋州市王五镇流方村民委员会</t>
  </si>
  <si>
    <t>流方村老坊村</t>
  </si>
  <si>
    <t>2024年王五镇徐浦村委会粮料村道路建设项目</t>
  </si>
  <si>
    <t>2024-072-G-0001</t>
  </si>
  <si>
    <t>儋州市王五镇徐浦村民委员会</t>
  </si>
  <si>
    <t>徐浦村粮料村</t>
  </si>
  <si>
    <t>2024年王五镇东光村委会周宅村道路建设项目</t>
  </si>
  <si>
    <t>2024-073-G-0001</t>
  </si>
  <si>
    <t>儋州市王五镇东光村民委员会</t>
  </si>
  <si>
    <t>东光村周宅村</t>
  </si>
  <si>
    <t>光村镇欧宅村委会铁炉村道路建设项目</t>
  </si>
  <si>
    <t>2024-074-G-0001</t>
  </si>
  <si>
    <t>儋州市光村镇欧宅村民委员会</t>
  </si>
  <si>
    <t>欧宅村铁炉村</t>
  </si>
  <si>
    <t>光村镇挺进村委会唐帝新村道路建设项目</t>
  </si>
  <si>
    <t>2024-075-G-0001</t>
  </si>
  <si>
    <t>儋州市光村镇挺进村民委员会</t>
  </si>
  <si>
    <t>挺进村唐帝新村</t>
  </si>
  <si>
    <t>光村镇巨雄村委会简宅村道路建设项目</t>
  </si>
  <si>
    <t>2024-076-G-0001</t>
  </si>
  <si>
    <t>儋州市光村镇巨雄村民委员会</t>
  </si>
  <si>
    <t>巨雄村简宅村</t>
  </si>
  <si>
    <t>光村镇屯积村委会道路建设项目</t>
  </si>
  <si>
    <t>2024-077-G-0001</t>
  </si>
  <si>
    <t>儋州市光村镇屯积村民委员会</t>
  </si>
  <si>
    <t>屯积村屯积村</t>
  </si>
  <si>
    <t>白马井镇学兰村委会学村道路建设项目</t>
  </si>
  <si>
    <t>2024-080-G-0001</t>
  </si>
  <si>
    <t>儋州市白马井镇学兰村民委员会</t>
  </si>
  <si>
    <t>学兰村委会学村</t>
  </si>
  <si>
    <t>兰洋镇蓝洋居委会17队道路和排水沟建设工程</t>
  </si>
  <si>
    <t>2024-083-G-0001</t>
  </si>
  <si>
    <t>儋州市兰洋镇蓝洋社区居民委员会</t>
  </si>
  <si>
    <t>蓝洋居居委会17队</t>
  </si>
  <si>
    <t>儋州市兰洋镇蓝洋居民委员会</t>
  </si>
  <si>
    <t>2024年木棠镇大文村委会倚龙下村道路建设项目</t>
  </si>
  <si>
    <t>2024-089-G-0001</t>
  </si>
  <si>
    <t>儋州市木棠镇大文村民委员会</t>
  </si>
  <si>
    <t>大文村委会倚龙下村</t>
  </si>
  <si>
    <t>木棠镇苏宅村委会郭朗村道路建设项目</t>
  </si>
  <si>
    <t>2024-090-G-0001</t>
  </si>
  <si>
    <t>儋州市木棠镇苏宅村民委员会</t>
  </si>
  <si>
    <t>苏宅村委会郭朗村</t>
  </si>
  <si>
    <t>儋州市木棠镇王坊村委会南好村道路硬化工程</t>
  </si>
  <si>
    <t>2024-091-G-0001</t>
  </si>
  <si>
    <t>儋州市木棠镇王坊村民委员会</t>
  </si>
  <si>
    <t>王坊村委会南好村</t>
  </si>
  <si>
    <t>儋州市木棠镇周坊村委会高地村道路硬化工程</t>
  </si>
  <si>
    <t>2024-092-G-0001</t>
  </si>
  <si>
    <t>儋州市木棠镇周坊村民委员会</t>
  </si>
  <si>
    <t>周坊村委会高地村</t>
  </si>
  <si>
    <t>木棠镇谭乐村委会谭乐村道路建设项目</t>
  </si>
  <si>
    <t>2024-093-G-0001</t>
  </si>
  <si>
    <t>儋州市木棠镇谭乐村民委员会</t>
  </si>
  <si>
    <t>谭乐村委会谭乐村</t>
  </si>
  <si>
    <t>新州镇盐场村委会西坊村、大井村基础设施建设项目</t>
  </si>
  <si>
    <t>2024-105-G-0001</t>
  </si>
  <si>
    <t>儋州市新州镇盐场村民委员会</t>
  </si>
  <si>
    <t>盐场村委会西坊村、大井村</t>
  </si>
  <si>
    <t>中和镇2024年长村村委会清塘村村巷道路硬化工程</t>
  </si>
  <si>
    <t>2024-110-G-0001</t>
  </si>
  <si>
    <t>儋州市中和镇长村村民委员会</t>
  </si>
  <si>
    <t>长村村委会清塘村</t>
  </si>
  <si>
    <t>中和镇2024年长村村委会长沙田村道路硬化及排水沟建设工程</t>
  </si>
  <si>
    <t>2024-111-G-0001</t>
  </si>
  <si>
    <t>长村村委会长沙田村</t>
  </si>
  <si>
    <t>中和镇2024年黄江村委会陈宅村道路硬化及排水沟建设工程</t>
  </si>
  <si>
    <t>2024-112-G-0001</t>
  </si>
  <si>
    <t>儋州市中和镇黄江村民委员会</t>
  </si>
  <si>
    <t>黄江村委会陈宅村</t>
  </si>
  <si>
    <t>中和镇2024年和平村委会谢坊村道路硬化及排水沟建设工程</t>
  </si>
  <si>
    <t>2024-113-G-0001</t>
  </si>
  <si>
    <t>儋州市中和镇和平村民委员会</t>
  </si>
  <si>
    <t>和平村委会谢坊村</t>
  </si>
  <si>
    <t>峨蔓镇王坡村委会新刘村道路建设项目</t>
  </si>
  <si>
    <t>2024-120-G-0001</t>
  </si>
  <si>
    <t>儋州市峨蔓镇王坡村民委员会</t>
  </si>
  <si>
    <t>王坡村委会新刘村</t>
  </si>
  <si>
    <t>峨蔓镇王坡村委会老刘村道路建设项目</t>
  </si>
  <si>
    <t>2024-121-G-0001</t>
  </si>
  <si>
    <t>王坡村委会老刘村</t>
  </si>
  <si>
    <t>峨蔓镇片石村委会白塘村道路建设项目</t>
  </si>
  <si>
    <t>2024-122-G-0001</t>
  </si>
  <si>
    <t>儋州市峨蔓镇片石村民委员会</t>
  </si>
  <si>
    <t>片石村委会白塘村</t>
  </si>
  <si>
    <t>排浦镇春花村委会老师村道路建设项目</t>
  </si>
  <si>
    <t>2024-132-G-0001</t>
  </si>
  <si>
    <t>儋州市排浦镇春花村民委员会</t>
  </si>
  <si>
    <t>春花村委会老师村</t>
  </si>
  <si>
    <t>排浦镇春花村委会粟地村道路建设项目</t>
  </si>
  <si>
    <t>2024-133-G-0001</t>
  </si>
  <si>
    <t>春花村委会粟地村</t>
  </si>
  <si>
    <t>儋州市大成镇南盛村委会对娥村、隆盛村、米地村、可盛村道路硬化项目</t>
  </si>
  <si>
    <t>2024-136-G-0001</t>
  </si>
  <si>
    <t>儋州市大成镇南盛村民委员会</t>
  </si>
  <si>
    <t>南盛村委会对娥村</t>
  </si>
  <si>
    <t>推赛村委会广好村道路硬化工程</t>
  </si>
  <si>
    <t>2024-137-G-0001</t>
  </si>
  <si>
    <t>儋州市大成镇推赛村民委员会</t>
  </si>
  <si>
    <t>推赛村委会广好村</t>
  </si>
  <si>
    <t>大成镇南盛村委会可本村道路硬化工程</t>
  </si>
  <si>
    <t>2024-141-G-0001</t>
  </si>
  <si>
    <t>南盛村委会可本村</t>
  </si>
  <si>
    <t>海头镇珠江村委会珠新村道路硬化项目</t>
  </si>
  <si>
    <t>2024-143-G-0001</t>
  </si>
  <si>
    <t>儋州市海头镇珠江村民委员会</t>
  </si>
  <si>
    <t>珠江村珠新村</t>
  </si>
  <si>
    <t>海头镇岛村村委会太平村道路硬化项目</t>
  </si>
  <si>
    <t>2024-144-G-0001</t>
  </si>
  <si>
    <t>儋州市海头镇岛村村民委员会</t>
  </si>
  <si>
    <t>岛村太平村</t>
  </si>
  <si>
    <t>雅星镇雅星黎族村委会雅星老村道路及排水沟建设项目</t>
  </si>
  <si>
    <t>2024-148-G-0001</t>
  </si>
  <si>
    <t>儋州市雅星镇雅星黎族村民委员会</t>
  </si>
  <si>
    <t>雅星黎族村委会雅星老村</t>
  </si>
  <si>
    <t>雅星镇大沟黎族村委会南坊村道路及排水沟建设项目</t>
  </si>
  <si>
    <t>2024-149-G-0001</t>
  </si>
  <si>
    <t>儋州市雅星镇大沟黎族村民委员会</t>
  </si>
  <si>
    <t>大沟黎族村委会南坊村</t>
  </si>
  <si>
    <t>雅星镇飞巴村委会道路硬化及排水沟建设项目</t>
  </si>
  <si>
    <t>2024-150-G-0001</t>
  </si>
  <si>
    <t>儋州市雅星镇飞巴村民委员会</t>
  </si>
  <si>
    <t>飞巴村委会飞巴农村、丰猛新村、飞巴村、大雅村、打老村</t>
  </si>
  <si>
    <t>南丰镇松门村委会道路建设项目</t>
  </si>
  <si>
    <t>2024-161-G-0001</t>
  </si>
  <si>
    <t>儋州市南丰镇松门村民委员会</t>
  </si>
  <si>
    <t>黄京田村、海南田村</t>
  </si>
  <si>
    <t>（二）</t>
  </si>
  <si>
    <t>农田水利</t>
  </si>
  <si>
    <t>和庆镇农田水利设施项目</t>
  </si>
  <si>
    <t>2024-063-G-0001</t>
  </si>
  <si>
    <t>儋州市和庆镇人民政府</t>
  </si>
  <si>
    <t>儋州市和庆镇</t>
  </si>
  <si>
    <t>兰洋镇番开村委会上番开村水利灌渠建设工程</t>
  </si>
  <si>
    <t>2024-084-G-0001</t>
  </si>
  <si>
    <t>儋州市兰洋镇番开黎族村村民委员会</t>
  </si>
  <si>
    <t>番开村委会上番开村</t>
  </si>
  <si>
    <t>新州镇小型农田水利维修养护</t>
  </si>
  <si>
    <t>2024-106-G-0001</t>
  </si>
  <si>
    <t>儋州市新州镇长塘村民委员会</t>
  </si>
  <si>
    <t>腾阳村、大屯村、敦教村、黄村村、荣上和蓝田村、西边村、新州居委会、盐场村、英进村、长塘村</t>
  </si>
  <si>
    <t>大成镇瑞图村水利设施修缮工程</t>
  </si>
  <si>
    <t>2024-138-G-0001</t>
  </si>
  <si>
    <t>儋州市大成镇瑞图村民委员会</t>
  </si>
  <si>
    <t>瑞图村委会瑞图村</t>
  </si>
  <si>
    <t>新风村委会白地村、可久村农田水利维修项目</t>
  </si>
  <si>
    <t>2024-139-G-0001</t>
  </si>
  <si>
    <t>儋州市大成镇新风村民委员会</t>
  </si>
  <si>
    <t>新风村委会白地村、可久村</t>
  </si>
  <si>
    <t>调南村委会塘源村、调南村农田水利维修项目</t>
  </si>
  <si>
    <t>2024-140-G-0001</t>
  </si>
  <si>
    <t>儋州市大成镇调南村民委员会</t>
  </si>
  <si>
    <t>调南村委会塘源村、调南村</t>
  </si>
  <si>
    <t>东成镇洪山村委会水利设施项目</t>
  </si>
  <si>
    <t>2024-152-G-0001</t>
  </si>
  <si>
    <t>儋州市东成镇洪山村民委员会</t>
  </si>
  <si>
    <t>洪山村</t>
  </si>
  <si>
    <t>2024年王五镇水利沟清理修复项目</t>
  </si>
  <si>
    <t>2024-070-G-0001</t>
  </si>
  <si>
    <t>儋州市王五镇人民政府</t>
  </si>
  <si>
    <t>王五镇山营村、王五社区、小千村</t>
  </si>
  <si>
    <t>木棠镇李坊村委会水利工程建设项目</t>
  </si>
  <si>
    <t>2024-094-G-0001</t>
  </si>
  <si>
    <t>儋州市木棠镇李坊村民委员会</t>
  </si>
  <si>
    <t>李坊村委会李坊村</t>
  </si>
  <si>
    <t>2024年南丰镇头佑村委会水渠改造项目</t>
  </si>
  <si>
    <t>2024-159-G-0001</t>
  </si>
  <si>
    <t>儋州市南丰镇头佑村民委员会</t>
  </si>
  <si>
    <t>头佑村、那早村、那王村</t>
  </si>
  <si>
    <t>2024年南丰镇头佑村委会水渠改造项目（二期）</t>
  </si>
  <si>
    <t>2024-160-G-0001</t>
  </si>
  <si>
    <t>头佑村、那早村、那王村、那麻村</t>
  </si>
  <si>
    <t>（三）</t>
  </si>
  <si>
    <t>供水饮水</t>
  </si>
  <si>
    <t>儋州市雅星镇富克墟富街供水管道改造工程</t>
  </si>
  <si>
    <t>2024-045-G-0001</t>
  </si>
  <si>
    <t>儋州市雅星镇人民政府</t>
  </si>
  <si>
    <t>富克墟富街</t>
  </si>
  <si>
    <t>外包管护</t>
  </si>
  <si>
    <t>儋州市水务有限公司</t>
  </si>
  <si>
    <t>儋州市中和镇灵春村委会剩余村庄饮水安全工程</t>
  </si>
  <si>
    <t>2024-046-G-0001</t>
  </si>
  <si>
    <t>儋州市中和镇灵春村村民委员会</t>
  </si>
  <si>
    <t>灵春洪宅村、何宅村、许坊村、产坎村、羊坊村</t>
  </si>
  <si>
    <t>儋州市东成镇加悦村委会文龙村供水工程</t>
  </si>
  <si>
    <t>2024-050-G-0001</t>
  </si>
  <si>
    <t>儋州市东成镇加悦村民委员会</t>
  </si>
  <si>
    <t>加悦加悦村</t>
  </si>
  <si>
    <t>儋州市东成镇大坡村委会供水工程</t>
  </si>
  <si>
    <t>2024-051-G-0001</t>
  </si>
  <si>
    <t>儋州市东成镇大坡村民委员会</t>
  </si>
  <si>
    <t>大坡大坡村</t>
  </si>
  <si>
    <t>儋州市东成镇洪山等村委会供水工程</t>
  </si>
  <si>
    <t>2024-052-G-0001</t>
  </si>
  <si>
    <t>儋州市东成镇人民政府</t>
  </si>
  <si>
    <t>高荣、洪山高荣村、大村村、洪山村、大榻村及武殷村</t>
  </si>
  <si>
    <t>三都办事处农村自来水管网延伸及水表安装工程项目</t>
  </si>
  <si>
    <t>2024-047-G-0001</t>
  </si>
  <si>
    <t>儋州市人民政府三都办事处</t>
  </si>
  <si>
    <t>漾月、南滩琅珩村、良公村</t>
  </si>
  <si>
    <t>洋浦自来水有限公司</t>
  </si>
  <si>
    <t>（四）</t>
  </si>
  <si>
    <t>环境整治</t>
  </si>
  <si>
    <t>南丰镇油麻村委会排沙村排水沟建设工程</t>
  </si>
  <si>
    <t>2024-042-G-0001</t>
  </si>
  <si>
    <t>儋州市南丰镇油麻村民委员会</t>
  </si>
  <si>
    <t>油麻村委会排沙村</t>
  </si>
  <si>
    <t>排浦镇春花村委会三合村排水沟建设项目</t>
  </si>
  <si>
    <t>2024-134-G-0001</t>
  </si>
  <si>
    <t>春花村委会三合村</t>
  </si>
  <si>
    <t>（五）</t>
  </si>
  <si>
    <t>其他</t>
  </si>
  <si>
    <t>二</t>
  </si>
  <si>
    <t>经营性资产</t>
  </si>
  <si>
    <t>以村集体和脱贫户（监测对象）名义投入市场经营主体的资产</t>
  </si>
  <si>
    <t>那大禾锋米厂项目</t>
  </si>
  <si>
    <t>2024-001-J-0001</t>
  </si>
  <si>
    <t>儋州市那大镇白南村民委员会</t>
  </si>
  <si>
    <t>那大镇洛南村委会</t>
  </si>
  <si>
    <t>合作经营</t>
  </si>
  <si>
    <t>海南禾锋农业开发有限公司</t>
  </si>
  <si>
    <t>2024-001-J-0002</t>
  </si>
  <si>
    <t>儋州市那大镇抱龙村村民委员会</t>
  </si>
  <si>
    <t>2024-001-J-0003</t>
  </si>
  <si>
    <t>儋州市那大镇槟榔村民委员会</t>
  </si>
  <si>
    <t>2024-001-J-0004</t>
  </si>
  <si>
    <t>2024-001-J-0005</t>
  </si>
  <si>
    <t>儋州市那大镇番真村民委员会</t>
  </si>
  <si>
    <t>2024-001-J-0006</t>
  </si>
  <si>
    <t>儋州市那大镇合罗农场</t>
  </si>
  <si>
    <t>2024-001-J-0007</t>
  </si>
  <si>
    <t>儋州市那大镇横岭民委员会</t>
  </si>
  <si>
    <t>2024-001-J-0008</t>
  </si>
  <si>
    <t>儋州市那大镇红旗村民委员会</t>
  </si>
  <si>
    <t>2024-001-J-0009</t>
  </si>
  <si>
    <t>儋州市那大镇加平村民委员会</t>
  </si>
  <si>
    <t>2024-001-J-0010</t>
  </si>
  <si>
    <t>儋州市那大镇尖岭农场</t>
  </si>
  <si>
    <t>2024-001-J-0011</t>
  </si>
  <si>
    <t>儋州市那大镇军屯村民委员会</t>
  </si>
  <si>
    <t>2024-001-J-0012</t>
  </si>
  <si>
    <t>儋州市那大镇力崖村民委员会</t>
  </si>
  <si>
    <t>2024-001-J-0013</t>
  </si>
  <si>
    <t>儋州市那大镇洛基村民委员会</t>
  </si>
  <si>
    <t>2024-001-J-0014</t>
  </si>
  <si>
    <t>儋州市那大镇洛南村民委员会</t>
  </si>
  <si>
    <t>2024-001-J-0015</t>
  </si>
  <si>
    <t>儋州市那大镇美扶村民委员会</t>
  </si>
  <si>
    <t>2024-001-J-0016</t>
  </si>
  <si>
    <t>儋州市那大镇那恁村民委员会</t>
  </si>
  <si>
    <t>2024-001-J-0017</t>
  </si>
  <si>
    <t>儋州市那大镇前进农场</t>
  </si>
  <si>
    <t>2024-001-J-0018</t>
  </si>
  <si>
    <t>儋州市那大镇侨锋农场</t>
  </si>
  <si>
    <t>2024-001-J-0019</t>
  </si>
  <si>
    <t>儋州市那大镇侨南村民委员会</t>
  </si>
  <si>
    <t>2024-001-J-0020</t>
  </si>
  <si>
    <t>儋州市那大镇清平村民委员会</t>
  </si>
  <si>
    <t>2024-001-J-0021</t>
  </si>
  <si>
    <t>儋州市那大镇石屋村民委员会</t>
  </si>
  <si>
    <t>2024-001-J-0022</t>
  </si>
  <si>
    <t>儋州市那大镇蔬菜村民委员会</t>
  </si>
  <si>
    <t>2024-001-J-0023</t>
  </si>
  <si>
    <t>儋州市那大镇头潭村民委员会</t>
  </si>
  <si>
    <t>2024-001-J-0024</t>
  </si>
  <si>
    <t>儋州市那大镇王桐社区</t>
  </si>
  <si>
    <t>2024-001-J-0025</t>
  </si>
  <si>
    <t>儋州市那大镇屋基村民委员会</t>
  </si>
  <si>
    <t>2024-001-J-0026</t>
  </si>
  <si>
    <t>儋州市那大镇先锋农场</t>
  </si>
  <si>
    <t>2024-001-J-0027</t>
  </si>
  <si>
    <t>儋州市那大镇雅拉农场</t>
  </si>
  <si>
    <t>蔚林乳胶丝厂项目（乳胶厂技术改造）</t>
  </si>
  <si>
    <t>2024-002-J-0001</t>
  </si>
  <si>
    <t>儋州市和庆镇新征农场</t>
  </si>
  <si>
    <t>儋州蔚林橡胶有限公司</t>
  </si>
  <si>
    <t>2024-002-J-0002</t>
  </si>
  <si>
    <t>联合公司委托新征农场投资</t>
  </si>
  <si>
    <t>2024-002-J-0003</t>
  </si>
  <si>
    <t>儋州市和庆镇油茶农场</t>
  </si>
  <si>
    <t>2024-002-J-0004</t>
  </si>
  <si>
    <t>儋州市和庆镇和庆社区居民委员会</t>
  </si>
  <si>
    <t>2024-002-J-0005</t>
  </si>
  <si>
    <t>儋州市和庆镇美万新村村民委员会</t>
  </si>
  <si>
    <t>2024-002-J-0006</t>
  </si>
  <si>
    <t>儋州市和庆镇新村村村民委员会</t>
  </si>
  <si>
    <t>2024-002-J-0007</t>
  </si>
  <si>
    <t>儋州市和庆镇美敖村村民委员会</t>
  </si>
  <si>
    <t>2024-002-J-0008</t>
  </si>
  <si>
    <t>儋州市和庆镇拱教村村民委员会</t>
  </si>
  <si>
    <t>2024-002-J-0009</t>
  </si>
  <si>
    <t>儋州市和庆镇美灵村村民委员会</t>
  </si>
  <si>
    <t>2024-002-J-0010</t>
  </si>
  <si>
    <t>儋州市和庆镇罗便村村民委员会</t>
  </si>
  <si>
    <t>2024-002-J-0011</t>
  </si>
  <si>
    <t>儋州市和庆镇文卷村村民委员会</t>
  </si>
  <si>
    <t>2024-002-J-0012</t>
  </si>
  <si>
    <t>儋州市和庆镇和祥村村民委员会</t>
  </si>
  <si>
    <t>2024-002-J-0013</t>
  </si>
  <si>
    <t>儋州市和庆镇木排村村民委员会</t>
  </si>
  <si>
    <t>2024-002-J-0014</t>
  </si>
  <si>
    <t>儋州市和庆镇美万村村民委员会</t>
  </si>
  <si>
    <t>2024年度儋州光村沙虫产业化项目（光村镇）</t>
  </si>
  <si>
    <t>2024-007-J-0001</t>
  </si>
  <si>
    <t>儋州市光村镇大老村民委员会</t>
  </si>
  <si>
    <t>光村镇屯积村委会屯积村</t>
  </si>
  <si>
    <t>海南光村湾实业有限公司</t>
  </si>
  <si>
    <t>2024-007-J-0002</t>
  </si>
  <si>
    <t>2024-007-J-0003</t>
  </si>
  <si>
    <t>儋州市光村镇光红村民委员会</t>
  </si>
  <si>
    <t>2024-007-J-0004</t>
  </si>
  <si>
    <t>儋州市光村镇永昌村民委员会</t>
  </si>
  <si>
    <t>2024-007-J-0005</t>
  </si>
  <si>
    <t>2024-007-J-0006</t>
  </si>
  <si>
    <t>儋州市光村镇新隆村民委员会</t>
  </si>
  <si>
    <t>2024-007-J-0007</t>
  </si>
  <si>
    <t>儋州市光村镇扁墩村民委员会</t>
  </si>
  <si>
    <t>2024-007-J-0008</t>
  </si>
  <si>
    <t>儋州市光村镇新地村民委员会</t>
  </si>
  <si>
    <t>2024-007-J-0009</t>
  </si>
  <si>
    <t>2024-007-J-0010</t>
  </si>
  <si>
    <t>儋州市光村镇沙井村民委员会</t>
  </si>
  <si>
    <t>2024-007-J-0011</t>
  </si>
  <si>
    <t>儋州竹笋及农产品加工项目</t>
  </si>
  <si>
    <t>2024-008-J-0001</t>
  </si>
  <si>
    <t>光村镇永昌居委会留村</t>
  </si>
  <si>
    <t>儋州沙赠地瓜种植专业合作社</t>
  </si>
  <si>
    <t>2024-008-J-0002</t>
  </si>
  <si>
    <t>2024-008-J-0003</t>
  </si>
  <si>
    <t>2024-008-J-0004</t>
  </si>
  <si>
    <t>2024-008-J-0005</t>
  </si>
  <si>
    <t>2024-008-J-0006</t>
  </si>
  <si>
    <t>2024-008-J-0007</t>
  </si>
  <si>
    <t>2024-008-J-0008</t>
  </si>
  <si>
    <t>2024-008-J-0009</t>
  </si>
  <si>
    <t>2024-008-J-0010</t>
  </si>
  <si>
    <t>2024-008-J-0011</t>
  </si>
  <si>
    <t>光村泊爱渔家休闲渔业休闲渔船、乡村民宿项目</t>
  </si>
  <si>
    <t>2024-009-J-0001</t>
  </si>
  <si>
    <t>光村镇泊潮居委会泊潮村</t>
  </si>
  <si>
    <t>儋州泊爱渔家休闲渔业有限公司</t>
  </si>
  <si>
    <t>2024-009-J-0002</t>
  </si>
  <si>
    <t>2024-009-J-0003</t>
  </si>
  <si>
    <t>2024-009-J-0004</t>
  </si>
  <si>
    <t>2024-009-J-0005</t>
  </si>
  <si>
    <t>2024-009-J-0006</t>
  </si>
  <si>
    <t>2024-009-J-0007</t>
  </si>
  <si>
    <t>2024-009-J-0008</t>
  </si>
  <si>
    <t>2024-009-J-0009</t>
  </si>
  <si>
    <t>2024-009-J-0010</t>
  </si>
  <si>
    <t>2024-009-J-0011</t>
  </si>
  <si>
    <t>橡胶木深加工项目</t>
  </si>
  <si>
    <t>2024-012-J-0001</t>
  </si>
  <si>
    <t>儋州市兰洋镇大塘村村民委员会</t>
  </si>
  <si>
    <t>那大镇南辰农场</t>
  </si>
  <si>
    <t>海南富森木业科技有限公司</t>
  </si>
  <si>
    <t>2024-012-J-0002</t>
  </si>
  <si>
    <t>儋州市兰洋镇番打黎族苗族村村民委员会</t>
  </si>
  <si>
    <t>2024-012-J-0003</t>
  </si>
  <si>
    <t>儋州市兰洋镇番加黎族村村民委员会</t>
  </si>
  <si>
    <t>2024-012-J-0004</t>
  </si>
  <si>
    <t>2024-012-J-0005</t>
  </si>
  <si>
    <t>儋州市兰洋镇番新黎族苗族村民委员会</t>
  </si>
  <si>
    <t>2024-012-J-0006</t>
  </si>
  <si>
    <t>儋州市兰洋镇番雅黎族苗族村村民委员会</t>
  </si>
  <si>
    <t>2024-012-J-0007</t>
  </si>
  <si>
    <t>儋州市兰洋镇海孔村村民委员会</t>
  </si>
  <si>
    <t>2024-012-J-0008</t>
  </si>
  <si>
    <t>儋州市兰洋镇加老村村民委员会</t>
  </si>
  <si>
    <t>2024-012-J-0009</t>
  </si>
  <si>
    <t>儋州市兰洋镇兰泉社区居民委员会</t>
  </si>
  <si>
    <t>2024-012-J-0010</t>
  </si>
  <si>
    <t>儋州市兰洋镇兰兴农场</t>
  </si>
  <si>
    <t>2024-012-J-0011</t>
  </si>
  <si>
    <t>儋州市兰洋镇兰洋村村民委员会</t>
  </si>
  <si>
    <t>2024-012-J-0012</t>
  </si>
  <si>
    <t>儋州市兰洋镇南报黎族村村民委员会</t>
  </si>
  <si>
    <t>2024-012-J-0013</t>
  </si>
  <si>
    <t>儋州市兰洋镇南罗村村民委员会</t>
  </si>
  <si>
    <t>2024-012-J-0014</t>
  </si>
  <si>
    <t>儋州市兰洋镇三雅黎族村村民委员会</t>
  </si>
  <si>
    <t>2024-012-J-0015</t>
  </si>
  <si>
    <t>儋州市兰洋镇水南村村民委员会</t>
  </si>
  <si>
    <t>2024-012-J-0016</t>
  </si>
  <si>
    <t>儋州市兰洋镇头竹村村民委员会</t>
  </si>
  <si>
    <t>2024年王五镇菠萝蜜基地产业项目</t>
  </si>
  <si>
    <t>2024-003-J-0001</t>
  </si>
  <si>
    <t>小千村委会周宅村</t>
  </si>
  <si>
    <t>海南青禾农业发展有限公司</t>
  </si>
  <si>
    <t>2024-003-J-0002</t>
  </si>
  <si>
    <t>2024-003-J-0003</t>
  </si>
  <si>
    <t>2024-003-J-0004</t>
  </si>
  <si>
    <t>儋州市王五镇新地村民委员会</t>
  </si>
  <si>
    <t>2024-003-J-0005</t>
  </si>
  <si>
    <t>儋州市王五镇新坊村民委员会</t>
  </si>
  <si>
    <t>2024-003-J-0006</t>
  </si>
  <si>
    <t>儋州市王五镇山营村民委员会</t>
  </si>
  <si>
    <t>2024-003-J-0007</t>
  </si>
  <si>
    <t>儋州市王五镇王五居民委员会</t>
  </si>
  <si>
    <t>2024-003-J-0008</t>
  </si>
  <si>
    <t>儋州市王五镇小千村民委员会</t>
  </si>
  <si>
    <t>2024-003-J-0009</t>
  </si>
  <si>
    <t>儋州市王五镇光村村民委员会</t>
  </si>
  <si>
    <t>峨阳智能生态农场项目（2024年）</t>
  </si>
  <si>
    <t>2024-004-J-0001</t>
  </si>
  <si>
    <t>山营村委会峨阳村</t>
  </si>
  <si>
    <t>海南浩明实业有限公司</t>
  </si>
  <si>
    <t>2024-004-J-0002</t>
  </si>
  <si>
    <t>2024-004-J-0003</t>
  </si>
  <si>
    <t>2024-004-J-0004</t>
  </si>
  <si>
    <t>2024-004-J-0005</t>
  </si>
  <si>
    <t>2024-004-J-0006</t>
  </si>
  <si>
    <t>2024-004-J-0007</t>
  </si>
  <si>
    <t>2024-004-J-0008</t>
  </si>
  <si>
    <t>2024-004-J-0009</t>
  </si>
  <si>
    <t>海头地瓜现代农业产业园提升项目(白马井镇)</t>
  </si>
  <si>
    <t>2024-011-J-0001</t>
  </si>
  <si>
    <t>儋州市白马井镇东山村民委员会</t>
  </si>
  <si>
    <t>海头镇红坎村委会</t>
  </si>
  <si>
    <t>海南绿翠生态环境有限公司</t>
  </si>
  <si>
    <t>2024-011-J-0002</t>
  </si>
  <si>
    <t>儋州市白马井镇福村村民委员会</t>
  </si>
  <si>
    <t>2024-011-J-0003</t>
  </si>
  <si>
    <t>儋州市白马井镇禾囊村民委员会</t>
  </si>
  <si>
    <t>2024-011-J-0004</t>
  </si>
  <si>
    <t>儋州市白马井镇旧地村民委员会</t>
  </si>
  <si>
    <t>2024-011-J-0005</t>
  </si>
  <si>
    <t>儋州市白马井镇兰城村民委员会</t>
  </si>
  <si>
    <t>2024-011-J-0006</t>
  </si>
  <si>
    <t>儋州市白马井镇马口井村民委员会</t>
  </si>
  <si>
    <t>2024-011-J-0007</t>
  </si>
  <si>
    <t>儋州市白马井镇南庄村民委员会</t>
  </si>
  <si>
    <t>2024-011-J-0008</t>
  </si>
  <si>
    <t>儋州市白马井镇钱地村民委员会</t>
  </si>
  <si>
    <t>2024-011-J-0009</t>
  </si>
  <si>
    <t>儋州市白马井镇山花村民委员会</t>
  </si>
  <si>
    <t>2024-011-J-0010</t>
  </si>
  <si>
    <t>儋州市白马井镇松鸣村民委员会</t>
  </si>
  <si>
    <t>2024-011-J-0011</t>
  </si>
  <si>
    <t>儋州市白马井镇藤根村民委员会</t>
  </si>
  <si>
    <t>2024-011-J-0012</t>
  </si>
  <si>
    <t>2024-011-J-0013</t>
  </si>
  <si>
    <t>儋州市白马井镇英丰村民委员会</t>
  </si>
  <si>
    <t>2024-011-J-0014</t>
  </si>
  <si>
    <t>儋州市白马井镇寨基村民委员会</t>
  </si>
  <si>
    <t>2024-011-J-0015</t>
  </si>
  <si>
    <t>儋州市白马井镇竹古村民委员会</t>
  </si>
  <si>
    <t>红鱼加工项目</t>
  </si>
  <si>
    <t>2024-010-J-0001</t>
  </si>
  <si>
    <t>白马井镇藤根村委会示付地</t>
  </si>
  <si>
    <t>儋州创华实业有限公司</t>
  </si>
  <si>
    <t>2024年度儋州光村沙虫产业化项目（排浦镇）</t>
  </si>
  <si>
    <t>2024-021-J-0001</t>
  </si>
  <si>
    <t>儋州市排浦镇南华村民委员会</t>
  </si>
  <si>
    <t>光村镇屯积村委会</t>
  </si>
  <si>
    <t>2024-021-J-0002</t>
  </si>
  <si>
    <t>儋州市排浦镇昌王村民委员会</t>
  </si>
  <si>
    <t>2024-021-J-0003</t>
  </si>
  <si>
    <t>儋州市排浦镇禾丰村民委员会</t>
  </si>
  <si>
    <t>2024-021-J-0004</t>
  </si>
  <si>
    <t>儋州市排浦镇黑石村民委员会</t>
  </si>
  <si>
    <t>2024-021-J-0005</t>
  </si>
  <si>
    <t>儋州市排浦镇瓜兰村民委员会</t>
  </si>
  <si>
    <t>2024-021-J-0006</t>
  </si>
  <si>
    <t>2024-021-J-0007</t>
  </si>
  <si>
    <t>儋州市排浦镇沙沟村民委员会</t>
  </si>
  <si>
    <t>2024年南丰镇现代高质量发展产业园建设项目（排浦镇）</t>
  </si>
  <si>
    <t>2024-022-J-0001</t>
  </si>
  <si>
    <t>南丰镇油文村委会石井村</t>
  </si>
  <si>
    <t>儋州嘉禾农业开发有限公司</t>
  </si>
  <si>
    <t>2024-022-J-0002</t>
  </si>
  <si>
    <t>2024-022-J-0003</t>
  </si>
  <si>
    <t>2024-022-J-0004</t>
  </si>
  <si>
    <t>2024-022-J-0005</t>
  </si>
  <si>
    <t>2024-022-J-0006</t>
  </si>
  <si>
    <t>2024-022-J-0007</t>
  </si>
  <si>
    <t>大成镇林下木耳种植及加工示范项目</t>
  </si>
  <si>
    <t>2024-023-J-0001</t>
  </si>
  <si>
    <t>儋州市大成镇南盛村委会、推赛村委会</t>
  </si>
  <si>
    <t>海南闽林农业有限责任公司</t>
  </si>
  <si>
    <t>2024-023-J-0002</t>
  </si>
  <si>
    <t>2024-023-J-0003</t>
  </si>
  <si>
    <t>儋州市大成镇大星村民委员会</t>
  </si>
  <si>
    <t>2024-023-J-0004</t>
  </si>
  <si>
    <t>儋州市大成镇道隆村民委员会</t>
  </si>
  <si>
    <t>2024-023-J-0005</t>
  </si>
  <si>
    <t>儋州市大成镇江南村民委员会</t>
  </si>
  <si>
    <t>2024-023-J-0006</t>
  </si>
  <si>
    <t>儋州市大成镇可运村民委员会</t>
  </si>
  <si>
    <t>2024-024-J-0001</t>
  </si>
  <si>
    <t>儋州市那大镇南辰农场一队</t>
  </si>
  <si>
    <t>2024-024-J-0002</t>
  </si>
  <si>
    <t>儋州市大成镇公司村民委员会</t>
  </si>
  <si>
    <t>2024-024-J-0003</t>
  </si>
  <si>
    <t>2024-024-J-0004</t>
  </si>
  <si>
    <t>儋州市大成镇西庆居居民委员会</t>
  </si>
  <si>
    <t>2024-024-J-0005</t>
  </si>
  <si>
    <t>儋州市大成镇新兰村民委员会</t>
  </si>
  <si>
    <t>2024-024-J-0006</t>
  </si>
  <si>
    <t>儋州市大成镇南园村民委员会</t>
  </si>
  <si>
    <t>2024-024-J-0007</t>
  </si>
  <si>
    <t>儋州市大成镇新营村民委员会</t>
  </si>
  <si>
    <t>2024-024-J-0008</t>
  </si>
  <si>
    <t>儋州市大成镇新龙村民委员会</t>
  </si>
  <si>
    <t>儋州花源田文创项目</t>
  </si>
  <si>
    <t>2024-025-J-0001</t>
  </si>
  <si>
    <t>儋州市大成镇调南村委会</t>
  </si>
  <si>
    <t>儋州花源嘉田农旅开发有限公司</t>
  </si>
  <si>
    <t>2024-025-J-0002</t>
  </si>
  <si>
    <t>2024-025-J-0003</t>
  </si>
  <si>
    <t>儋州市大成镇岛村民委员会</t>
  </si>
  <si>
    <t>2024-025-J-0004</t>
  </si>
  <si>
    <t>儋州市大成镇红灯村民委员会</t>
  </si>
  <si>
    <t>2024-025-J-0005</t>
  </si>
  <si>
    <t>儋州市大成镇可沟村民委员会</t>
  </si>
  <si>
    <t>2024-025-J-0006</t>
  </si>
  <si>
    <t>儋州市大成镇南乐村民委员会</t>
  </si>
  <si>
    <t>2024-025-J-0007</t>
  </si>
  <si>
    <t>儋州市大成镇热作物农场</t>
  </si>
  <si>
    <t>2024-025-J-0008</t>
  </si>
  <si>
    <t>儋州市大成镇西培居居民委员会</t>
  </si>
  <si>
    <t>2024-025-J-0009</t>
  </si>
  <si>
    <t>儋州市大成镇小岭村民委员会</t>
  </si>
  <si>
    <t>儋州黄皮三产融合项目</t>
  </si>
  <si>
    <t>2024-026-J-0001</t>
  </si>
  <si>
    <t>儋州市大成镇推赛村委会</t>
  </si>
  <si>
    <t>海南深黄食品科技有限公司</t>
  </si>
  <si>
    <t>2024-026-J-0002</t>
  </si>
  <si>
    <t>2024-026-J-0003</t>
  </si>
  <si>
    <t>2024-026-J-0004</t>
  </si>
  <si>
    <t>海头地瓜现代农业产业园提升项目</t>
  </si>
  <si>
    <t>2024-029-J-0001</t>
  </si>
  <si>
    <t>儋州市东成镇番陈村民委员会</t>
  </si>
  <si>
    <t>2024-029-J-0002</t>
  </si>
  <si>
    <t>儋州市东成镇流坡村民委员会</t>
  </si>
  <si>
    <t>2024-029-J-0003</t>
  </si>
  <si>
    <t>2024-029-J-0004</t>
  </si>
  <si>
    <t>儋州市东成镇吴村村民委员会</t>
  </si>
  <si>
    <t>2024-029-J-0005</t>
  </si>
  <si>
    <t>儋州市东成镇抱舍村民委员会</t>
  </si>
  <si>
    <t>2024-029-J-0006</t>
  </si>
  <si>
    <t>2024-029-J-0007</t>
  </si>
  <si>
    <t>儋州市东成镇东成村民委员会</t>
  </si>
  <si>
    <t>2024-029-J-0008</t>
  </si>
  <si>
    <t>2024-029-J-0009</t>
  </si>
  <si>
    <t>儋州市东成镇迈格村民委员会</t>
  </si>
  <si>
    <t>2024-029-J-0010</t>
  </si>
  <si>
    <t>儋州市东成镇平地村民委员会</t>
  </si>
  <si>
    <t>2024-029-J-0011</t>
  </si>
  <si>
    <t>儋州市东成镇书村村民委员会</t>
  </si>
  <si>
    <t>2024-029-J-0012</t>
  </si>
  <si>
    <t>儋州市东成镇文柏村民委员会</t>
  </si>
  <si>
    <t>2024-029-J-0013</t>
  </si>
  <si>
    <t>儋州市东成镇崖碧村民委员会</t>
  </si>
  <si>
    <t>2024-029-J-0014</t>
  </si>
  <si>
    <t>儋州市东成镇寨脚村民委员会</t>
  </si>
  <si>
    <t>2024-029-J-0015</t>
  </si>
  <si>
    <t>儋州市东成镇中心村民委员会</t>
  </si>
  <si>
    <t>2024-029-J-0016</t>
  </si>
  <si>
    <t>儋州市东成镇周坊村民委员会</t>
  </si>
  <si>
    <t>2024-029-J-0017</t>
  </si>
  <si>
    <t>儋州市东成镇里仁村民委员会</t>
  </si>
  <si>
    <t>2024-029-J-0018</t>
  </si>
  <si>
    <t>儋州市东成镇茅坡村民委员会</t>
  </si>
  <si>
    <t>2024-029-J-0019</t>
  </si>
  <si>
    <t>儋州市东成镇高荣村民委员会</t>
  </si>
  <si>
    <t>儋州省级现代高质量发展产业园</t>
  </si>
  <si>
    <t>2024-028-J-0001</t>
  </si>
  <si>
    <t>儋州市南丰镇油文村</t>
  </si>
  <si>
    <t>2024-028-J-0002</t>
  </si>
  <si>
    <t>2024-028-J-0003</t>
  </si>
  <si>
    <t>2024-028-J-0004</t>
  </si>
  <si>
    <t>2024-028-J-0005</t>
  </si>
  <si>
    <t>2024-028-J-0006</t>
  </si>
  <si>
    <t>2024-028-J-0007</t>
  </si>
  <si>
    <t>2024-028-J-0008</t>
  </si>
  <si>
    <t>2024-028-J-0009</t>
  </si>
  <si>
    <t>2024-028-J-0010</t>
  </si>
  <si>
    <t>2024-028-J-0011</t>
  </si>
  <si>
    <t>2024-028-J-0012</t>
  </si>
  <si>
    <t>2024-028-J-0013</t>
  </si>
  <si>
    <t>2024-028-J-0014</t>
  </si>
  <si>
    <t>2024-028-J-0015</t>
  </si>
  <si>
    <t>2024-028-J-0016</t>
  </si>
  <si>
    <t>2024-028-J-0017</t>
  </si>
  <si>
    <t>2024-028-J-0018</t>
  </si>
  <si>
    <t>2024-028-J-0019</t>
  </si>
  <si>
    <t>海头地瓜现代农业产业园民宿项目</t>
  </si>
  <si>
    <t>2024-020-J-0001</t>
  </si>
  <si>
    <t>儋州市峨蔓镇多业村民委员会</t>
  </si>
  <si>
    <t>2024-020-J-0002</t>
  </si>
  <si>
    <t>儋州市峨蔓镇长荣村民委员会</t>
  </si>
  <si>
    <t>2024-020-J-0003</t>
  </si>
  <si>
    <t>儋州市峨蔓镇峨蔓村民委员会</t>
  </si>
  <si>
    <t>2024-020-J-0004</t>
  </si>
  <si>
    <t>儋州市峨蔓镇高根村民委员会</t>
  </si>
  <si>
    <t>2024-020-J-0005</t>
  </si>
  <si>
    <t>儋州市峨蔓镇笔架村民委员会</t>
  </si>
  <si>
    <t>2024-020-J-0006</t>
  </si>
  <si>
    <t>儋州市峨蔓镇多美村民委员会</t>
  </si>
  <si>
    <t>2024-020-J-0007</t>
  </si>
  <si>
    <t>儋州市峨蔓镇龙门村民委员会</t>
  </si>
  <si>
    <t>2024-020-J-0008</t>
  </si>
  <si>
    <t>儋州市峨蔓镇茅园村民委员会</t>
  </si>
  <si>
    <t>2024-020-J-0009</t>
  </si>
  <si>
    <t>2024-020-J-0010</t>
  </si>
  <si>
    <t>儋州市峨蔓镇田井村民委员会</t>
  </si>
  <si>
    <t>2024-020-J-0011</t>
  </si>
  <si>
    <t>2024-020-J-0012</t>
  </si>
  <si>
    <t>儋州市峨蔓镇盐丁村民委员会</t>
  </si>
  <si>
    <t>2024-027-J-0001</t>
  </si>
  <si>
    <t>儋州市海头镇红洋村民委员会</t>
  </si>
  <si>
    <t>2024-027-J-0002</t>
  </si>
  <si>
    <t>儋州市海头镇新洋村民委员会</t>
  </si>
  <si>
    <t>2024-027-J-0003</t>
  </si>
  <si>
    <t>儋州市海头镇洋加东村民委员会</t>
  </si>
  <si>
    <t>2024-027-J-0004</t>
  </si>
  <si>
    <t>儋州市海头镇七柏榔村民委员会</t>
  </si>
  <si>
    <t>2024-027-J-0005</t>
  </si>
  <si>
    <t>2024-027-J-0006</t>
  </si>
  <si>
    <t>儋州市海头镇加乐村民委员会</t>
  </si>
  <si>
    <t>2024-027-J-0007</t>
  </si>
  <si>
    <t>儋州市海头镇那历村民委员会</t>
  </si>
  <si>
    <t>2024-027-J-0008</t>
  </si>
  <si>
    <t>儋州市海头镇岭地村民委员会</t>
  </si>
  <si>
    <t>2024-027-J-0009</t>
  </si>
  <si>
    <t>2024-027-J-0010</t>
  </si>
  <si>
    <t>儋州市海头镇德立居民委员会</t>
  </si>
  <si>
    <t>2024-027-J-0011</t>
  </si>
  <si>
    <t>儋州市海头镇红坎村民委员会</t>
  </si>
  <si>
    <t>嘉禾热带作物农业综合开发项目</t>
  </si>
  <si>
    <t>2024-017-J-0001</t>
  </si>
  <si>
    <t>儋州市新州镇宝山村民委员会</t>
  </si>
  <si>
    <t>2024-017-J-0002</t>
  </si>
  <si>
    <t>儋州市新州镇大屯村民委员会</t>
  </si>
  <si>
    <t>2024-017-J-0003</t>
  </si>
  <si>
    <t>儋州市新州镇敦教村民委员会</t>
  </si>
  <si>
    <t>2024-017-J-0004</t>
  </si>
  <si>
    <t>儋州市新州镇黄村村民委员会</t>
  </si>
  <si>
    <t>2024-017-J-0005</t>
  </si>
  <si>
    <t>儋州市新州镇黄玉村民委员会</t>
  </si>
  <si>
    <t>2024-017-J-0006</t>
  </si>
  <si>
    <t>儋州市新州镇蓝田村民委员会</t>
  </si>
  <si>
    <t>2024-017-J-0007</t>
  </si>
  <si>
    <t>儋州市新州镇南岸村民委员会</t>
  </si>
  <si>
    <t>2024-017-J-0008</t>
  </si>
  <si>
    <t>儋州市新州镇攀步村民委员会</t>
  </si>
  <si>
    <t>2024-017-J-0009</t>
  </si>
  <si>
    <t>儋州市新州镇泮山村民委员会</t>
  </si>
  <si>
    <t>2024-017-J-0010</t>
  </si>
  <si>
    <t>儋州市新州镇荣上村民委员会</t>
  </si>
  <si>
    <t>2024-017-J-0011</t>
  </si>
  <si>
    <t>儋州市新州镇腾阳村民委员会</t>
  </si>
  <si>
    <t>2024-017-J-0012</t>
  </si>
  <si>
    <t>儋州市新州镇西边村民委员会</t>
  </si>
  <si>
    <t>2024-017-J-0013</t>
  </si>
  <si>
    <t>儋州市新州镇新地村民委员会</t>
  </si>
  <si>
    <t>2024-017-J-0014</t>
  </si>
  <si>
    <t>儋州市新州镇新州社区居民委员会</t>
  </si>
  <si>
    <t>2024-017-J-0015</t>
  </si>
  <si>
    <t>儋州市新州镇宣泮村民委员会</t>
  </si>
  <si>
    <t>2024-017-J-0016</t>
  </si>
  <si>
    <t>2024-017-J-0017</t>
  </si>
  <si>
    <t>儋州市新州镇英进村民委员会</t>
  </si>
  <si>
    <t>2024-017-J-0018</t>
  </si>
  <si>
    <t>儋州市新州镇英均村民委员会</t>
  </si>
  <si>
    <t>2024-017-J-0019</t>
  </si>
  <si>
    <t>儋州市新州镇英隆村民委员会</t>
  </si>
  <si>
    <t>2024-017-J-0020</t>
  </si>
  <si>
    <t>蔬菜基地运营项目</t>
  </si>
  <si>
    <t>2024-035-J-0001</t>
  </si>
  <si>
    <t>儋州市三都办事处德义村村民委员会</t>
  </si>
  <si>
    <t>三都西照村流西村</t>
  </si>
  <si>
    <t>洋浦经济开发区脱贫振兴工程有限公司</t>
  </si>
  <si>
    <t>2024-035-J-0002</t>
  </si>
  <si>
    <t>儋州市三都办事处冠英村村民委员会</t>
  </si>
  <si>
    <t>2024-035-J-0003</t>
  </si>
  <si>
    <t>儋州市三都办事处旧州村村民委员会</t>
  </si>
  <si>
    <t>2024-035-J-0004</t>
  </si>
  <si>
    <t>儋州市三都办事处南滩村村民委员会</t>
  </si>
  <si>
    <t>2024-035-J-0005</t>
  </si>
  <si>
    <t>儋州市三都办事处三都村村民委员会</t>
  </si>
  <si>
    <t>2024-035-J-0006</t>
  </si>
  <si>
    <t>儋州市三都办事处棠柏村村民委员会</t>
  </si>
  <si>
    <t>2024-035-J-0007</t>
  </si>
  <si>
    <t>儋州市三都办事处西照村村民委员会</t>
  </si>
  <si>
    <t>2024-035-J-0008</t>
  </si>
  <si>
    <t>儋州市三都办事处颜村村村民委员会</t>
  </si>
  <si>
    <t>2024-035-J-0009</t>
  </si>
  <si>
    <t>儋州市三都办事处漾月村村民委员会</t>
  </si>
  <si>
    <t>南丰镇头佑村委会那早洋蔬菜基地项目</t>
  </si>
  <si>
    <t>2024-006-J-0001</t>
  </si>
  <si>
    <t>儋州市南丰镇头佑村委会</t>
  </si>
  <si>
    <t>鑫中鑫蔬菜发展（海南）有限公司</t>
  </si>
  <si>
    <t>2024-006-J-0002</t>
  </si>
  <si>
    <t>2024-006-J-0003</t>
  </si>
  <si>
    <t>儋州市南丰镇尖岭村民委员会</t>
  </si>
  <si>
    <t>2024-006-J-0004</t>
  </si>
  <si>
    <t>2024年南丰镇现代高质量发展产业园建设项目</t>
  </si>
  <si>
    <t>2024-005-J-0001</t>
  </si>
  <si>
    <t>儋州市南丰镇油文村民委员会</t>
  </si>
  <si>
    <t>2024-005-J-0002</t>
  </si>
  <si>
    <t>2024-005-J-0003</t>
  </si>
  <si>
    <t>儋州市南丰镇南丰农场</t>
  </si>
  <si>
    <t>2024-005-J-0004</t>
  </si>
  <si>
    <t>儋州市南丰镇武教村民委员会</t>
  </si>
  <si>
    <t>2024-005-J-0005</t>
  </si>
  <si>
    <t>儋州市南丰镇马岭排苗族村民委员会</t>
  </si>
  <si>
    <t>2024-005-J-0006</t>
  </si>
  <si>
    <t>儋州市南丰镇新村村民委员会</t>
  </si>
  <si>
    <t>2024-005-J-0007</t>
  </si>
  <si>
    <t>2024-005-J-0008</t>
  </si>
  <si>
    <t>2024-005-J-0009</t>
  </si>
  <si>
    <t>儋州市南丰镇南丰村民委员会</t>
  </si>
  <si>
    <t>2024-005-J-0010</t>
  </si>
  <si>
    <t>2024-005-J-0011</t>
  </si>
  <si>
    <t>儋州市南丰镇南丰社区居民委员会</t>
  </si>
  <si>
    <t>2024-015-J-0001</t>
  </si>
  <si>
    <t>儋州市木棠镇荣谋村民委员会</t>
  </si>
  <si>
    <t>儋州市那大镇洛南村委会</t>
  </si>
  <si>
    <t>海南农乐春蕾生态农业开发有限公司</t>
  </si>
  <si>
    <t>2024-015-J-0002</t>
  </si>
  <si>
    <t>儋州市木棠镇薛宅村民委员会</t>
  </si>
  <si>
    <t>2024-015-J-0003</t>
  </si>
  <si>
    <t>儋州市木棠镇蒌根村民委员会</t>
  </si>
  <si>
    <t>2024-015-J-0004</t>
  </si>
  <si>
    <t>儋州市木棠镇二图村民委员会</t>
  </si>
  <si>
    <t>2024-015-J-0005</t>
  </si>
  <si>
    <t>2024-015-J-0006</t>
  </si>
  <si>
    <t>2024-015-J-0007</t>
  </si>
  <si>
    <t>儋州市木棠镇木棠村民委员会</t>
  </si>
  <si>
    <t>2024-015-J-0008</t>
  </si>
  <si>
    <t>2024-015-J-0009</t>
  </si>
  <si>
    <t>儋州市木棠镇高堂村民委员会</t>
  </si>
  <si>
    <t>2024-015-J-0010</t>
  </si>
  <si>
    <t>2024-015-J-0011</t>
  </si>
  <si>
    <t>儋州市木棠镇道南村民委员会</t>
  </si>
  <si>
    <t>2024-015-J-0012</t>
  </si>
  <si>
    <t>2024-015-J-0013</t>
  </si>
  <si>
    <t>儋州市木棠镇神冲村民委员会</t>
  </si>
  <si>
    <t>2024-015-J-0014</t>
  </si>
  <si>
    <t>2024-015-J-0015</t>
  </si>
  <si>
    <t>2024-015-J-0016</t>
  </si>
  <si>
    <t>儋州市木棠镇东方村民委员会</t>
  </si>
  <si>
    <t>2024-015-J-0017</t>
  </si>
  <si>
    <t>儋州市木棠镇铁匠村民委员会</t>
  </si>
  <si>
    <t>2024-015-J-0018</t>
  </si>
  <si>
    <t>儋州市木棠镇积万村民委员会</t>
  </si>
  <si>
    <t>2024-015-J-0019</t>
  </si>
  <si>
    <t>儋州市木棠镇梁宅村民委员会</t>
  </si>
  <si>
    <t>2024-015-J-0020</t>
  </si>
  <si>
    <t>儋州市木棠镇塘坎村民委员会</t>
  </si>
  <si>
    <t>2024-015-J-0021</t>
  </si>
  <si>
    <t>儋州市木棠镇陈坊村民委员会</t>
  </si>
  <si>
    <t>2024-015-J-0022</t>
  </si>
  <si>
    <t>儋州市木棠镇兰训村民委员会</t>
  </si>
  <si>
    <t>2024-015-J-0023</t>
  </si>
  <si>
    <t>儋州市木棠镇大域村民委员会</t>
  </si>
  <si>
    <t>2024-015-J-0024</t>
  </si>
  <si>
    <t>儋州市木棠镇春坡村民委员会</t>
  </si>
  <si>
    <t>2024-015-J-0025</t>
  </si>
  <si>
    <t>儋州市木棠镇美龙村民委员会</t>
  </si>
  <si>
    <t>南丰镇沉香种植管护综合开发项目</t>
  </si>
  <si>
    <t>2024-016-J-0001</t>
  </si>
  <si>
    <t>南丰镇油文村委会油文村</t>
  </si>
  <si>
    <t>海南那大农业开发有限公司</t>
  </si>
  <si>
    <t>2024-016-J-0002</t>
  </si>
  <si>
    <t>2024-016-J-0003</t>
  </si>
  <si>
    <t>2024-016-J-0004</t>
  </si>
  <si>
    <t>2024-016-J-0005</t>
  </si>
  <si>
    <t>2024-016-J-0006</t>
  </si>
  <si>
    <t>2024-016-J-0007</t>
  </si>
  <si>
    <t>2024-016-J-0008</t>
  </si>
  <si>
    <t>2024-016-J-0009</t>
  </si>
  <si>
    <t>2024-016-J-0010</t>
  </si>
  <si>
    <t>2024-016-J-0011</t>
  </si>
  <si>
    <t>2024-016-J-0012</t>
  </si>
  <si>
    <t>2024-016-J-0013</t>
  </si>
  <si>
    <t>2024-016-J-0014</t>
  </si>
  <si>
    <t>2024-016-J-0015</t>
  </si>
  <si>
    <t>2024-016-J-0016</t>
  </si>
  <si>
    <t>2024-016-J-0017</t>
  </si>
  <si>
    <t>2024-016-J-0018</t>
  </si>
  <si>
    <t>2024-016-J-0019</t>
  </si>
  <si>
    <t>2024-016-J-0020</t>
  </si>
  <si>
    <t>2024-016-J-0021</t>
  </si>
  <si>
    <t>2024-016-J-0022</t>
  </si>
  <si>
    <t>2024-016-J-0023</t>
  </si>
  <si>
    <t>2024-016-J-0024</t>
  </si>
  <si>
    <t>2024-016-J-0025</t>
  </si>
  <si>
    <t>双源油茶青柚种植产业园</t>
  </si>
  <si>
    <t>2024-013-J-0001</t>
  </si>
  <si>
    <t>儋州市木棠镇长老村委会</t>
  </si>
  <si>
    <t>海南双源农业发展有限公司</t>
  </si>
  <si>
    <t>2024-013-J-0002</t>
  </si>
  <si>
    <t>2024-013-J-0003</t>
  </si>
  <si>
    <t>2024-013-J-0004</t>
  </si>
  <si>
    <t>2024-013-J-0005</t>
  </si>
  <si>
    <t>2024-013-J-0006</t>
  </si>
  <si>
    <t>2024-013-J-0007</t>
  </si>
  <si>
    <t>2024-013-J-0008</t>
  </si>
  <si>
    <t>2024-013-J-0009</t>
  </si>
  <si>
    <t>2024-013-J-0010</t>
  </si>
  <si>
    <t>2024-013-J-0011</t>
  </si>
  <si>
    <t>2024-013-J-0012</t>
  </si>
  <si>
    <t>2024-013-J-0013</t>
  </si>
  <si>
    <t>2024-013-J-0014</t>
  </si>
  <si>
    <t>2024-013-J-0015</t>
  </si>
  <si>
    <t>2024-013-J-0016</t>
  </si>
  <si>
    <t>2024-013-J-0017</t>
  </si>
  <si>
    <t>2024-013-J-0018</t>
  </si>
  <si>
    <t>2024-013-J-0019</t>
  </si>
  <si>
    <t>2024-013-J-0020</t>
  </si>
  <si>
    <t>2024-013-J-0021</t>
  </si>
  <si>
    <t>2024-013-J-0022</t>
  </si>
  <si>
    <t>2024-013-J-0023</t>
  </si>
  <si>
    <t>2024-013-J-0024</t>
  </si>
  <si>
    <t>2024-013-J-0025</t>
  </si>
  <si>
    <t>2024-014-J-0001</t>
  </si>
  <si>
    <t>儋州市那大镇南辰农场</t>
  </si>
  <si>
    <t>2024-014-J-0002</t>
  </si>
  <si>
    <t>2024-014-J-0003</t>
  </si>
  <si>
    <t>2024-014-J-0004</t>
  </si>
  <si>
    <t>2024-014-J-0005</t>
  </si>
  <si>
    <t>2024-014-J-0006</t>
  </si>
  <si>
    <t>2024-014-J-0007</t>
  </si>
  <si>
    <t>2024-014-J-0008</t>
  </si>
  <si>
    <t>2024-014-J-0009</t>
  </si>
  <si>
    <t>2024-014-J-0010</t>
  </si>
  <si>
    <t>2024-014-J-0011</t>
  </si>
  <si>
    <t>2024-014-J-0012</t>
  </si>
  <si>
    <t>2024-014-J-0013</t>
  </si>
  <si>
    <t>2024-014-J-0014</t>
  </si>
  <si>
    <t>2024-014-J-0015</t>
  </si>
  <si>
    <t>2024-014-J-0016</t>
  </si>
  <si>
    <t>2024-014-J-0017</t>
  </si>
  <si>
    <t>2024-014-J-0018</t>
  </si>
  <si>
    <t>2024-014-J-0019</t>
  </si>
  <si>
    <t>2024-014-J-0020</t>
  </si>
  <si>
    <t>2024-014-J-0021</t>
  </si>
  <si>
    <t>2024-014-J-0022</t>
  </si>
  <si>
    <t>2024-014-J-0023</t>
  </si>
  <si>
    <t>2024-014-J-0024</t>
  </si>
  <si>
    <t>2024-014-J-0025</t>
  </si>
  <si>
    <t>健德原蛋鸡养殖项目</t>
  </si>
  <si>
    <t>2024-030-J-0001</t>
  </si>
  <si>
    <t>雅星镇调打村委会</t>
  </si>
  <si>
    <t>儋州健德原生态种养殖有限公司</t>
  </si>
  <si>
    <t>2024-030-J-0002</t>
  </si>
  <si>
    <t>儋州市雅星镇合罗村民委员会</t>
  </si>
  <si>
    <t>2024-030-J-0003</t>
  </si>
  <si>
    <t>儋州市雅星镇陀骂村民委员会</t>
  </si>
  <si>
    <t>2024-030-J-0004</t>
  </si>
  <si>
    <t>儋州市雅星镇调打村民委员会</t>
  </si>
  <si>
    <t>2024-030-J-0005</t>
  </si>
  <si>
    <t>儋州市雅星镇文山村民委员会</t>
  </si>
  <si>
    <t>2024-030-J-0006</t>
  </si>
  <si>
    <t>儋州市雅星镇和盛村民委员会</t>
  </si>
  <si>
    <t>2024-030-J-0007</t>
  </si>
  <si>
    <t>海南诚瑞农业项目</t>
  </si>
  <si>
    <t>2024-031-J-0001</t>
  </si>
  <si>
    <t>雅星镇飞巴村委会</t>
  </si>
  <si>
    <t>海南诚瑞农业发展有限公司</t>
  </si>
  <si>
    <t>2024-031-J-0002</t>
  </si>
  <si>
    <t>2024-031-J-0003</t>
  </si>
  <si>
    <t>2024-031-J-0004</t>
  </si>
  <si>
    <t>儋州市雅星镇富克村民委员会</t>
  </si>
  <si>
    <t>2024-031-J-0005</t>
  </si>
  <si>
    <t>儋州市雅星镇大沟村民委员会</t>
  </si>
  <si>
    <t>2024-031-J-0006</t>
  </si>
  <si>
    <t>儋州市雅星镇富仍村民委员会</t>
  </si>
  <si>
    <t>2024-031-J-0007</t>
  </si>
  <si>
    <t>儋州市雅星镇白鱼塘村民委员会</t>
  </si>
  <si>
    <t>2024-031-J-0008</t>
  </si>
  <si>
    <t>儋州市雅星镇大讲村民委员会</t>
  </si>
  <si>
    <t>2024-031-J-0009</t>
  </si>
  <si>
    <t>儋州市雅星镇乐贺村民委员会</t>
  </si>
  <si>
    <t>2024-031-J-0010</t>
  </si>
  <si>
    <t>儋州市雅星镇乐满村民委员会</t>
  </si>
  <si>
    <t>闽琼蛙稻共生项目</t>
  </si>
  <si>
    <t>2024-032-J-0001</t>
  </si>
  <si>
    <t>雅星镇文丰村委</t>
  </si>
  <si>
    <t>海南省闽琼农畜牧业科技集团有限公司</t>
  </si>
  <si>
    <t>2024-032-J-0002</t>
  </si>
  <si>
    <t>2024-032-J-0003</t>
  </si>
  <si>
    <t>2024-032-J-0004</t>
  </si>
  <si>
    <t>儋州市雅星镇文丰村民委员会</t>
  </si>
  <si>
    <t>2024-032-J-0005</t>
  </si>
  <si>
    <t>儋州市雅星镇庙陀村民委员会</t>
  </si>
  <si>
    <t>2024-032-J-0006</t>
  </si>
  <si>
    <t>儋州市雅星镇田头村民委员会</t>
  </si>
  <si>
    <t>中藤棕榈藤林下种植项目</t>
  </si>
  <si>
    <t>2024-033-J-0001</t>
  </si>
  <si>
    <t>海南中藤科技股份有限公司</t>
  </si>
  <si>
    <t>2024-033-J-0002</t>
  </si>
  <si>
    <t>2024-033-J-0003</t>
  </si>
  <si>
    <t>2024-033-J-0004</t>
  </si>
  <si>
    <t>2024-033-J-0005</t>
  </si>
  <si>
    <t>2024-033-J-0006</t>
  </si>
  <si>
    <t>儋州“旱露”温泉黑猪项目</t>
  </si>
  <si>
    <t>2024-034-J-0001</t>
  </si>
  <si>
    <t>那大镇美扶村委会</t>
  </si>
  <si>
    <t>儋州鑫腾生态养殖有限公司</t>
  </si>
  <si>
    <t>2024-034-J-0002</t>
  </si>
  <si>
    <t>2024-034-J-0003</t>
  </si>
  <si>
    <t>2024-034-J-0004</t>
  </si>
  <si>
    <t>儋州市雅星镇东山居民委员会</t>
  </si>
  <si>
    <t>2024-034-J-0005</t>
  </si>
  <si>
    <t>儋州市雅星镇长岭居村民委员会</t>
  </si>
  <si>
    <t>2024-034-J-0006</t>
  </si>
  <si>
    <t>儋州市雅星镇雅星社区居民委员会</t>
  </si>
  <si>
    <t>2024-034-J-0007</t>
  </si>
  <si>
    <t>儋州市雅星镇茶山农场村民委员会</t>
  </si>
  <si>
    <t>2024-034-J-0008</t>
  </si>
  <si>
    <t>儋州市雅星镇金川居民委员会</t>
  </si>
  <si>
    <t>肉羊繁育及种植东坡香薯项目</t>
  </si>
  <si>
    <t>2024-018-J-0001</t>
  </si>
  <si>
    <t>儋州市中和镇中和社区居民委员会</t>
  </si>
  <si>
    <t>儋州市中和镇解放街中和社区</t>
  </si>
  <si>
    <t>海南浙丰农业科技发展有限公司</t>
  </si>
  <si>
    <t>2024-018-J-0002</t>
  </si>
  <si>
    <t>儋州市中和镇水井村村民委员会</t>
  </si>
  <si>
    <t>生物发电多联产项目</t>
  </si>
  <si>
    <t>2024-019-J-0001</t>
  </si>
  <si>
    <t>儋州市中和镇高第村村民委员会</t>
  </si>
  <si>
    <t>2024-019-J-0002</t>
  </si>
  <si>
    <t>儋州市中和镇和平村村民委员会</t>
  </si>
  <si>
    <t>2024-019-J-0003</t>
  </si>
  <si>
    <t>儋州市中和镇横山村村民委员会</t>
  </si>
  <si>
    <t>2024-019-J-0004</t>
  </si>
  <si>
    <t>儋州市中和镇环龙村村民委员会</t>
  </si>
  <si>
    <t>2024-019-J-0005</t>
  </si>
  <si>
    <t>2024-019-J-0006</t>
  </si>
  <si>
    <t>儋州市中和镇七里村村民委员会</t>
  </si>
  <si>
    <t>2024-019-J-0007</t>
  </si>
  <si>
    <t>儋州市中和镇山春村村民委员会</t>
  </si>
  <si>
    <t>2024-019-J-0008</t>
  </si>
  <si>
    <t>儋州市中和镇长村村村民委员会</t>
  </si>
  <si>
    <t>2024-019-J-0009</t>
  </si>
  <si>
    <t>儋州市中和镇五里村村民委员会</t>
  </si>
  <si>
    <t>2024-019-J-0010</t>
  </si>
  <si>
    <t>儋州市中和镇黄江村村民委员会</t>
  </si>
  <si>
    <t>项目名称</t>
  </si>
  <si>
    <t>菜篮子工程</t>
  </si>
  <si>
    <t>001</t>
  </si>
  <si>
    <t>2021年热带水果榴莲蜜种植项目</t>
  </si>
  <si>
    <t>002</t>
  </si>
  <si>
    <t>儋州大皇岭休闲农庄建设项目</t>
  </si>
  <si>
    <t>003</t>
  </si>
  <si>
    <t>兰洋镇南罗七叶葡萄观光园和沃柑基地建设</t>
  </si>
  <si>
    <t>004</t>
  </si>
  <si>
    <t>农业综合开发</t>
  </si>
  <si>
    <t>005</t>
  </si>
  <si>
    <t>南丰村九品香水莲花产业</t>
  </si>
  <si>
    <t>006</t>
  </si>
  <si>
    <t>2021年和庆镇菠萝蜜标准化种植项目</t>
  </si>
  <si>
    <t>007</t>
  </si>
  <si>
    <t>生猪养殖扶贫合作项目</t>
  </si>
  <si>
    <t>008</t>
  </si>
  <si>
    <t>大棚西瓜高效农业种植产业项目</t>
  </si>
  <si>
    <t>009</t>
  </si>
  <si>
    <t>热带水果种植项目</t>
  </si>
  <si>
    <t>010</t>
  </si>
  <si>
    <t>沙虫养殖项目</t>
  </si>
  <si>
    <t>011</t>
  </si>
  <si>
    <t>大棚西瓜种植项目</t>
  </si>
  <si>
    <t>012</t>
  </si>
  <si>
    <t>王五镇中美墨仙人掌产业种植基地项目</t>
  </si>
  <si>
    <t>013</t>
  </si>
  <si>
    <t>苗圃合作社增资扩产</t>
  </si>
  <si>
    <t>014</t>
  </si>
  <si>
    <t>三都区无公害蔬菜基地项目</t>
  </si>
  <si>
    <t>015</t>
  </si>
  <si>
    <t>乡村振兴干部培训</t>
  </si>
  <si>
    <t>016</t>
  </si>
  <si>
    <t>致富带头人等培训</t>
  </si>
  <si>
    <t>017</t>
  </si>
  <si>
    <t>实用技术培训</t>
  </si>
  <si>
    <t>018</t>
  </si>
  <si>
    <t>就业技能培训及奖补项目</t>
  </si>
  <si>
    <t>019</t>
  </si>
  <si>
    <t>技能培训</t>
  </si>
  <si>
    <t>020</t>
  </si>
  <si>
    <t>村级扶贫公益性岗位补贴</t>
  </si>
  <si>
    <t>021</t>
  </si>
  <si>
    <t>监测对象公益性岗人员工资</t>
  </si>
  <si>
    <t>022</t>
  </si>
  <si>
    <t>贫困学生教育资助</t>
  </si>
  <si>
    <t>023</t>
  </si>
  <si>
    <t>其他教育扶贫项目</t>
  </si>
  <si>
    <t>024</t>
  </si>
  <si>
    <t>“雨露计划”助学补助</t>
  </si>
  <si>
    <t>025</t>
  </si>
  <si>
    <t>雨露计划</t>
  </si>
  <si>
    <t>026</t>
  </si>
  <si>
    <t>医疗救助</t>
  </si>
  <si>
    <t>027</t>
  </si>
  <si>
    <t>那大镇危房改造</t>
  </si>
  <si>
    <t>028</t>
  </si>
  <si>
    <t>兰洋镇危房改造</t>
  </si>
  <si>
    <t>029</t>
  </si>
  <si>
    <t>和庆镇危房改造</t>
  </si>
  <si>
    <t>030</t>
  </si>
  <si>
    <t>大成镇危房改造</t>
  </si>
  <si>
    <t>031</t>
  </si>
  <si>
    <t>雅星镇危房改造</t>
  </si>
  <si>
    <t>032</t>
  </si>
  <si>
    <t>东成镇危房改造</t>
  </si>
  <si>
    <t>033</t>
  </si>
  <si>
    <t>中和镇危房改造</t>
  </si>
  <si>
    <t>034</t>
  </si>
  <si>
    <t>木棠镇危房改造</t>
  </si>
  <si>
    <t>035</t>
  </si>
  <si>
    <t>峨蔓镇危房改造</t>
  </si>
  <si>
    <t>036</t>
  </si>
  <si>
    <t>光村镇危房改造</t>
  </si>
  <si>
    <t>037</t>
  </si>
  <si>
    <t>白马井镇危房改造</t>
  </si>
  <si>
    <t>038</t>
  </si>
  <si>
    <t>新州镇危房改造</t>
  </si>
  <si>
    <t>039</t>
  </si>
  <si>
    <t>排浦镇危房改造</t>
  </si>
  <si>
    <t>040</t>
  </si>
  <si>
    <t>王五镇危房改造</t>
  </si>
  <si>
    <t>041</t>
  </si>
  <si>
    <t>海头镇危房改造</t>
  </si>
  <si>
    <t>042</t>
  </si>
  <si>
    <t>那大镇产业发展奖补</t>
  </si>
  <si>
    <t>043</t>
  </si>
  <si>
    <t>兰洋镇产业发展奖补</t>
  </si>
  <si>
    <t>044</t>
  </si>
  <si>
    <t>南丰镇产业发展奖补</t>
  </si>
  <si>
    <t>045</t>
  </si>
  <si>
    <t>和庆镇产业发展奖补</t>
  </si>
  <si>
    <t>046</t>
  </si>
  <si>
    <t>大成镇产业发展奖补</t>
  </si>
  <si>
    <t>047</t>
  </si>
  <si>
    <t>雅星镇产业发展奖补</t>
  </si>
  <si>
    <t>048</t>
  </si>
  <si>
    <t>东成镇产业发展奖补</t>
  </si>
  <si>
    <t>049</t>
  </si>
  <si>
    <t>中和镇产业发展奖补</t>
  </si>
  <si>
    <t>050</t>
  </si>
  <si>
    <t>木棠镇产业发展奖补</t>
  </si>
  <si>
    <t>051</t>
  </si>
  <si>
    <t>峨蔓镇产业发展奖补</t>
  </si>
  <si>
    <t>052</t>
  </si>
  <si>
    <t>光村镇产业发展奖补</t>
  </si>
  <si>
    <t>053</t>
  </si>
  <si>
    <t>白马井镇产业发展奖补</t>
  </si>
  <si>
    <t>054</t>
  </si>
  <si>
    <t>新州镇产业发展奖补</t>
  </si>
  <si>
    <t>055</t>
  </si>
  <si>
    <t>排浦镇产业发展奖补</t>
  </si>
  <si>
    <t>056</t>
  </si>
  <si>
    <t>王五镇产业发展奖补</t>
  </si>
  <si>
    <t>057</t>
  </si>
  <si>
    <t>海头镇产业发展奖补</t>
  </si>
  <si>
    <t>058</t>
  </si>
  <si>
    <t>雅星镇雅星黎族村委会通共村生活污水排水沟及道路硬化基础设施建设工程项目</t>
  </si>
  <si>
    <t>059</t>
  </si>
  <si>
    <t>雅星镇雅星黎族村委会通蕊特色村寨生活污水排水沟及道路硬化基础设施建设工程项目</t>
  </si>
  <si>
    <t>060</t>
  </si>
  <si>
    <t>儋州市兰洋镇海孔村委会大后村安全饮水工程</t>
  </si>
  <si>
    <t>061</t>
  </si>
  <si>
    <t>儋州市2020年贫困村庄饮水安全工程</t>
  </si>
  <si>
    <t>062</t>
  </si>
  <si>
    <t>儋州市2020年度农村饮水安全消毒设施改造工程</t>
  </si>
  <si>
    <t>063</t>
  </si>
  <si>
    <t>外出务工奖补</t>
  </si>
  <si>
    <t>064</t>
  </si>
  <si>
    <t>加平村委会加级村道路硬化及排水沟建设工程</t>
  </si>
  <si>
    <t>065</t>
  </si>
  <si>
    <t>石屋村委会石屋村生产道路建设工程</t>
  </si>
  <si>
    <t>066</t>
  </si>
  <si>
    <t>美扶村委会平地村道路硬化及排水沟建设工程</t>
  </si>
  <si>
    <t>067</t>
  </si>
  <si>
    <t>加平村委会平地村道路硬化及排水沟建设工程</t>
  </si>
  <si>
    <t>068</t>
  </si>
  <si>
    <t>白南村委会沙田村道路硬化建设工程</t>
  </si>
  <si>
    <t>069</t>
  </si>
  <si>
    <t>抱龙村委会抱龙村道路建设工程</t>
  </si>
  <si>
    <t>070</t>
  </si>
  <si>
    <t>横岭村委会美孝村生产道路工程</t>
  </si>
  <si>
    <t>071</t>
  </si>
  <si>
    <t>洛南村委会牛窝村道路排水工程</t>
  </si>
  <si>
    <t>072</t>
  </si>
  <si>
    <t>兰洋镇番加村委会道路建设工程</t>
  </si>
  <si>
    <t>073</t>
  </si>
  <si>
    <t>南丰镇尖岭村委会道路建设工程</t>
  </si>
  <si>
    <t>074</t>
  </si>
  <si>
    <t>和庆镇文卷、木排村委会道路建设工程</t>
  </si>
  <si>
    <t>075</t>
  </si>
  <si>
    <t>雅星镇富仍村、文丰村委会道路建设工程</t>
  </si>
  <si>
    <t>076</t>
  </si>
  <si>
    <t>雅星镇文山村委会道路建设工程</t>
  </si>
  <si>
    <t>077</t>
  </si>
  <si>
    <t>东成镇平地村委会道路建设工程</t>
  </si>
  <si>
    <t>078</t>
  </si>
  <si>
    <t>中和镇水井村委会道路建设工程</t>
  </si>
  <si>
    <t>079</t>
  </si>
  <si>
    <t>木棠镇神冲村委会道路建设工程</t>
  </si>
  <si>
    <t>080</t>
  </si>
  <si>
    <t>木棠镇梁宅村委会道路建设工程</t>
  </si>
  <si>
    <t>081</t>
  </si>
  <si>
    <t>峨蔓镇田井村委会道路建设工程</t>
  </si>
  <si>
    <t>082</t>
  </si>
  <si>
    <t>白马井镇山花村委会道路工程</t>
  </si>
  <si>
    <t>083</t>
  </si>
  <si>
    <t>排浦镇南华村委会道路建设工程</t>
  </si>
  <si>
    <t>084</t>
  </si>
  <si>
    <t>三都区农田灌溉修复工程</t>
  </si>
  <si>
    <t>085</t>
  </si>
  <si>
    <t>棠柏分支渠水利设施修缮加固提升工程项目</t>
  </si>
  <si>
    <t>086</t>
  </si>
  <si>
    <t>儋州市兰洋镇海孔村委会那奄村、上居振村生产道路硬化工程</t>
  </si>
  <si>
    <t>087</t>
  </si>
  <si>
    <t>儋州市大成镇公司村委会下荣村（退场队黎族村庄）道路扩宽工程</t>
  </si>
  <si>
    <t>088</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</si>
</sst>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 numFmtId="179" formatCode="0.00_ "/>
  </numFmts>
  <fonts count="46">
    <font>
      <sz val="11"/>
      <color theme="1"/>
      <name val="宋体"/>
      <charset val="134"/>
      <scheme val="minor"/>
    </font>
    <font>
      <b/>
      <sz val="9"/>
      <color theme="1"/>
      <name val="仿宋_GB2312"/>
      <charset val="134"/>
    </font>
    <font>
      <sz val="10"/>
      <color theme="1"/>
      <name val="仿宋_GB2312"/>
      <charset val="134"/>
    </font>
    <font>
      <sz val="10"/>
      <name val="仿宋_GB2312"/>
      <charset val="134"/>
    </font>
    <font>
      <sz val="10"/>
      <color rgb="FFFF0000"/>
      <name val="仿宋_GB2312"/>
      <charset val="134"/>
    </font>
    <font>
      <sz val="11"/>
      <color theme="1"/>
      <name val="仿宋_GB2312"/>
      <charset val="134"/>
    </font>
    <font>
      <sz val="9"/>
      <color theme="1"/>
      <name val="仿宋_GB2312"/>
      <charset val="134"/>
    </font>
    <font>
      <sz val="10"/>
      <color theme="1"/>
      <name val="宋体"/>
      <charset val="134"/>
      <scheme val="minor"/>
    </font>
    <font>
      <sz val="10"/>
      <name val="宋体"/>
      <charset val="134"/>
      <scheme val="minor"/>
    </font>
    <font>
      <b/>
      <sz val="10"/>
      <color indexed="8"/>
      <name val="宋体"/>
      <charset val="134"/>
      <scheme val="minor"/>
    </font>
    <font>
      <sz val="10"/>
      <color indexed="8"/>
      <name val="宋体"/>
      <charset val="134"/>
      <scheme val="minor"/>
    </font>
    <font>
      <b/>
      <sz val="20"/>
      <name val="宋体"/>
      <charset val="134"/>
      <scheme val="minor"/>
    </font>
    <font>
      <sz val="20"/>
      <name val="宋体"/>
      <charset val="134"/>
      <scheme val="minor"/>
    </font>
    <font>
      <b/>
      <sz val="10"/>
      <name val="宋体"/>
      <charset val="134"/>
      <scheme val="minor"/>
    </font>
    <font>
      <b/>
      <sz val="10"/>
      <color theme="1"/>
      <name val="宋体"/>
      <charset val="134"/>
      <scheme val="minor"/>
    </font>
    <font>
      <sz val="10"/>
      <name val="宋体"/>
      <charset val="134"/>
    </font>
    <font>
      <sz val="11"/>
      <name val="宋体"/>
      <charset val="134"/>
      <scheme val="minor"/>
    </font>
    <font>
      <sz val="11"/>
      <name val="宋体"/>
      <charset val="134"/>
    </font>
    <font>
      <b/>
      <sz val="11"/>
      <name val="宋体"/>
      <charset val="134"/>
    </font>
    <font>
      <sz val="10"/>
      <color rgb="FF000000"/>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Arial"/>
      <charset val="134"/>
    </font>
    <font>
      <sz val="11"/>
      <color theme="1"/>
      <name val="等线"/>
      <charset val="134"/>
    </font>
    <font>
      <sz val="11"/>
      <color indexed="8"/>
      <name val="宋体"/>
      <charset val="134"/>
    </font>
    <font>
      <sz val="12"/>
      <name val="宋体"/>
      <charset val="134"/>
    </font>
    <font>
      <sz val="10"/>
      <color indexed="8"/>
      <name val="Arial"/>
      <charset val="134"/>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4" applyNumberFormat="0" applyFill="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8" fillId="0" borderId="0" applyNumberFormat="0" applyFill="0" applyBorder="0" applyAlignment="0" applyProtection="0">
      <alignment vertical="center"/>
    </xf>
    <xf numFmtId="0" fontId="29" fillId="3" borderId="16" applyNumberFormat="0" applyAlignment="0" applyProtection="0">
      <alignment vertical="center"/>
    </xf>
    <xf numFmtId="0" fontId="30" fillId="4" borderId="17" applyNumberFormat="0" applyAlignment="0" applyProtection="0">
      <alignment vertical="center"/>
    </xf>
    <xf numFmtId="0" fontId="31" fillId="4" borderId="16" applyNumberFormat="0" applyAlignment="0" applyProtection="0">
      <alignment vertical="center"/>
    </xf>
    <xf numFmtId="0" fontId="32" fillId="5" borderId="18" applyNumberFormat="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0" fillId="0" borderId="0">
      <alignment vertical="center"/>
    </xf>
    <xf numFmtId="0" fontId="4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4" fillId="0" borderId="0"/>
    <xf numFmtId="0" fontId="43"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43" fillId="0" borderId="0" applyFont="0" applyFill="0" applyBorder="0" applyAlignment="0" applyProtection="0">
      <alignment vertical="center"/>
    </xf>
    <xf numFmtId="0" fontId="45" fillId="0" borderId="0"/>
  </cellStyleXfs>
  <cellXfs count="154">
    <xf numFmtId="0" fontId="0" fillId="0" borderId="0" xfId="0">
      <alignment vertical="center"/>
    </xf>
    <xf numFmtId="0" fontId="0" fillId="0" borderId="0" xfId="0" applyFill="1">
      <alignment vertical="center"/>
    </xf>
    <xf numFmtId="49" fontId="0" fillId="0" borderId="0" xfId="0" applyNumberFormat="1" applyFill="1">
      <alignment vertical="center"/>
    </xf>
    <xf numFmtId="0" fontId="1" fillId="0" borderId="1" xfId="59" applyFont="1" applyFill="1" applyBorder="1" applyAlignment="1">
      <alignment horizontal="center" vertical="center" wrapText="1"/>
    </xf>
    <xf numFmtId="49" fontId="1" fillId="0" borderId="1" xfId="59" applyNumberFormat="1" applyFont="1" applyFill="1" applyBorder="1" applyAlignment="1">
      <alignment horizontal="center" vertical="center" wrapText="1"/>
    </xf>
    <xf numFmtId="0" fontId="2" fillId="0" borderId="2" xfId="0" applyNumberFormat="1" applyFont="1" applyFill="1" applyBorder="1" applyAlignment="1" applyProtection="1">
      <alignment horizontal="left"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59"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NumberFormat="1" applyFont="1" applyFill="1" applyBorder="1" applyAlignment="1" applyProtection="1">
      <alignment horizontal="left" vertical="center" wrapText="1"/>
    </xf>
    <xf numFmtId="0" fontId="5"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2" fillId="0" borderId="2" xfId="66"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0" xfId="50" applyFont="1" applyFill="1">
      <alignment vertical="center"/>
    </xf>
    <xf numFmtId="0" fontId="8" fillId="0" borderId="0" xfId="50" applyFont="1" applyFill="1">
      <alignment vertical="center"/>
    </xf>
    <xf numFmtId="0" fontId="7" fillId="0" borderId="0" xfId="50" applyFont="1" applyFill="1" applyBorder="1">
      <alignment vertical="center"/>
    </xf>
    <xf numFmtId="0" fontId="0" fillId="0" borderId="0" xfId="50" applyFont="1" applyFill="1">
      <alignment vertical="center"/>
    </xf>
    <xf numFmtId="0" fontId="0" fillId="0" borderId="0" xfId="50" applyFont="1" applyFill="1" applyAlignment="1">
      <alignment horizontal="left" vertical="center"/>
    </xf>
    <xf numFmtId="0" fontId="0" fillId="0" borderId="0" xfId="50" applyFont="1" applyFill="1" applyAlignment="1">
      <alignment horizontal="center" vertical="center"/>
    </xf>
    <xf numFmtId="0" fontId="0" fillId="0" borderId="0" xfId="50" applyFont="1" applyFill="1" applyAlignment="1">
      <alignment horizontal="left" vertical="center" wrapText="1"/>
    </xf>
    <xf numFmtId="43" fontId="0" fillId="0" borderId="0" xfId="50" applyNumberFormat="1" applyFont="1" applyFill="1">
      <alignment vertical="center"/>
    </xf>
    <xf numFmtId="0" fontId="0" fillId="0" borderId="0" xfId="50" applyFont="1" applyFill="1" applyAlignment="1">
      <alignment vertical="center" wrapText="1"/>
    </xf>
    <xf numFmtId="0" fontId="9" fillId="0" borderId="0" xfId="50" applyFont="1" applyFill="1">
      <alignment vertical="center"/>
    </xf>
    <xf numFmtId="0" fontId="9" fillId="0" borderId="0" xfId="50" applyFont="1" applyFill="1" applyAlignment="1">
      <alignment horizontal="left" vertical="center"/>
    </xf>
    <xf numFmtId="0" fontId="10" fillId="0" borderId="0" xfId="50" applyFont="1" applyFill="1" applyAlignment="1">
      <alignment horizontal="left" vertical="center"/>
    </xf>
    <xf numFmtId="0" fontId="10" fillId="0" borderId="0" xfId="50" applyFont="1" applyFill="1" applyAlignment="1">
      <alignment horizontal="center" vertical="center"/>
    </xf>
    <xf numFmtId="0" fontId="10" fillId="0" borderId="0" xfId="50" applyFont="1" applyFill="1" applyAlignment="1">
      <alignment horizontal="left" vertical="center" wrapText="1"/>
    </xf>
    <xf numFmtId="176" fontId="10" fillId="0" borderId="0" xfId="50" applyNumberFormat="1" applyFont="1" applyFill="1" applyAlignment="1">
      <alignment horizontal="left" vertical="center" wrapText="1"/>
    </xf>
    <xf numFmtId="43" fontId="10" fillId="0" borderId="0" xfId="50" applyNumberFormat="1" applyFont="1" applyFill="1">
      <alignment vertical="center"/>
    </xf>
    <xf numFmtId="0" fontId="11" fillId="0" borderId="0" xfId="50" applyFont="1" applyFill="1" applyAlignment="1">
      <alignment horizontal="center" vertical="center" wrapText="1"/>
    </xf>
    <xf numFmtId="0" fontId="12" fillId="0" borderId="0" xfId="50" applyFont="1" applyFill="1" applyAlignment="1">
      <alignment horizontal="center" vertical="center" wrapText="1"/>
    </xf>
    <xf numFmtId="0" fontId="11" fillId="0" borderId="0" xfId="50" applyFont="1" applyFill="1" applyAlignment="1">
      <alignment horizontal="left" vertical="center" wrapText="1"/>
    </xf>
    <xf numFmtId="43" fontId="11" fillId="0" borderId="0" xfId="50" applyNumberFormat="1" applyFont="1" applyFill="1" applyAlignment="1">
      <alignment horizontal="center" vertical="center" wrapText="1"/>
    </xf>
    <xf numFmtId="0" fontId="13" fillId="0" borderId="2" xfId="50" applyFont="1" applyFill="1" applyBorder="1" applyAlignment="1">
      <alignment horizontal="center" vertical="center" wrapText="1"/>
    </xf>
    <xf numFmtId="43" fontId="13" fillId="0" borderId="2" xfId="50" applyNumberFormat="1" applyFont="1" applyFill="1" applyBorder="1" applyAlignment="1">
      <alignment horizontal="center" vertical="center" wrapText="1"/>
    </xf>
    <xf numFmtId="0" fontId="14" fillId="0" borderId="3" xfId="50" applyFont="1" applyFill="1" applyBorder="1" applyAlignment="1">
      <alignment horizontal="center" vertical="center" wrapText="1"/>
    </xf>
    <xf numFmtId="0" fontId="14" fillId="0" borderId="4" xfId="50" applyFont="1" applyFill="1" applyBorder="1" applyAlignment="1">
      <alignment horizontal="center" vertical="center" wrapText="1"/>
    </xf>
    <xf numFmtId="0" fontId="7" fillId="0" borderId="4" xfId="50" applyFont="1" applyFill="1" applyBorder="1" applyAlignment="1">
      <alignment horizontal="center" vertical="center" wrapText="1"/>
    </xf>
    <xf numFmtId="0" fontId="14" fillId="0" borderId="4" xfId="50" applyFont="1" applyFill="1" applyBorder="1" applyAlignment="1">
      <alignment horizontal="left" vertical="center" wrapText="1"/>
    </xf>
    <xf numFmtId="0" fontId="14" fillId="0" borderId="5"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13" fillId="0" borderId="2" xfId="50" applyFont="1" applyFill="1" applyBorder="1" applyAlignment="1">
      <alignment horizontal="left" vertical="center" wrapText="1"/>
    </xf>
    <xf numFmtId="43" fontId="13" fillId="0" borderId="2" xfId="67" applyFont="1" applyFill="1" applyBorder="1" applyAlignment="1" applyProtection="1">
      <alignment horizontal="center" vertical="center" wrapText="1"/>
    </xf>
    <xf numFmtId="0" fontId="10" fillId="0" borderId="2" xfId="50" applyFont="1" applyFill="1" applyBorder="1" applyAlignment="1">
      <alignment horizontal="center" vertical="center" wrapText="1"/>
    </xf>
    <xf numFmtId="0" fontId="15" fillId="0" borderId="5" xfId="0" applyFont="1" applyFill="1" applyBorder="1" applyAlignment="1">
      <alignment horizontal="left" vertical="center" wrapText="1"/>
    </xf>
    <xf numFmtId="0" fontId="7" fillId="0" borderId="2" xfId="50" applyFont="1" applyFill="1" applyBorder="1" applyAlignment="1">
      <alignment horizontal="left" vertical="center" wrapText="1"/>
    </xf>
    <xf numFmtId="0" fontId="15" fillId="0" borderId="2" xfId="0" applyFont="1" applyFill="1" applyBorder="1" applyAlignment="1">
      <alignment horizontal="center" vertical="center" wrapText="1"/>
    </xf>
    <xf numFmtId="43" fontId="8" fillId="0" borderId="2" xfId="67" applyFont="1" applyFill="1" applyBorder="1" applyAlignment="1" applyProtection="1">
      <alignment horizontal="center" vertical="center" wrapText="1"/>
    </xf>
    <xf numFmtId="177" fontId="7" fillId="0" borderId="2" xfId="0" applyNumberFormat="1" applyFont="1" applyFill="1" applyBorder="1">
      <alignment vertical="center"/>
    </xf>
    <xf numFmtId="0" fontId="8" fillId="0" borderId="2" xfId="49" applyFont="1" applyFill="1" applyBorder="1" applyAlignment="1">
      <alignment horizontal="left" vertical="center" wrapText="1"/>
    </xf>
    <xf numFmtId="0" fontId="15" fillId="0" borderId="2" xfId="0" applyFont="1" applyFill="1" applyBorder="1" applyAlignment="1">
      <alignment horizontal="left" vertical="center" wrapText="1"/>
    </xf>
    <xf numFmtId="0" fontId="8" fillId="0" borderId="2" xfId="0" applyNumberFormat="1" applyFont="1" applyFill="1" applyBorder="1" applyAlignment="1" applyProtection="1">
      <alignment horizontal="center" vertical="center" wrapText="1"/>
    </xf>
    <xf numFmtId="0" fontId="10" fillId="0" borderId="6" xfId="50" applyFont="1" applyFill="1" applyBorder="1" applyAlignment="1">
      <alignment horizontal="center" vertical="center" wrapText="1"/>
    </xf>
    <xf numFmtId="0" fontId="10" fillId="0" borderId="7" xfId="50" applyFont="1" applyFill="1" applyBorder="1" applyAlignment="1">
      <alignment horizontal="center" vertical="center" wrapText="1"/>
    </xf>
    <xf numFmtId="0" fontId="13" fillId="0" borderId="6" xfId="65" applyFont="1" applyFill="1" applyBorder="1" applyAlignment="1">
      <alignment horizontal="center" vertical="center" wrapText="1"/>
    </xf>
    <xf numFmtId="0" fontId="8" fillId="0" borderId="8" xfId="65" applyFont="1" applyFill="1" applyBorder="1" applyAlignment="1">
      <alignment horizontal="center" vertical="center" wrapText="1"/>
    </xf>
    <xf numFmtId="0" fontId="13" fillId="0" borderId="8" xfId="65" applyFont="1" applyFill="1" applyBorder="1" applyAlignment="1">
      <alignment horizontal="left" vertical="center" wrapText="1"/>
    </xf>
    <xf numFmtId="0" fontId="13" fillId="0" borderId="7" xfId="65" applyFont="1" applyFill="1" applyBorder="1" applyAlignment="1">
      <alignment horizontal="center" vertical="center" wrapText="1"/>
    </xf>
    <xf numFmtId="43" fontId="13" fillId="0" borderId="1" xfId="50" applyNumberFormat="1" applyFont="1" applyFill="1" applyBorder="1" applyAlignment="1">
      <alignment horizontal="center" vertical="center" wrapText="1"/>
    </xf>
    <xf numFmtId="0" fontId="8" fillId="0" borderId="2" xfId="49" applyFont="1" applyFill="1" applyBorder="1" applyAlignment="1">
      <alignment horizontal="center" vertical="center" wrapText="1"/>
    </xf>
    <xf numFmtId="177" fontId="8" fillId="0" borderId="2" xfId="67" applyNumberFormat="1" applyFont="1" applyFill="1" applyBorder="1" applyAlignment="1" applyProtection="1">
      <alignment horizontal="right" vertical="center" wrapText="1"/>
    </xf>
    <xf numFmtId="177" fontId="15" fillId="0" borderId="2" xfId="0" applyNumberFormat="1" applyFont="1" applyFill="1" applyBorder="1" applyAlignment="1">
      <alignment horizontal="right" vertical="center" wrapText="1"/>
    </xf>
    <xf numFmtId="0" fontId="15" fillId="0" borderId="2" xfId="0" applyNumberFormat="1" applyFont="1" applyFill="1" applyBorder="1" applyAlignment="1" applyProtection="1">
      <alignment horizontal="left" vertical="center" wrapText="1"/>
    </xf>
    <xf numFmtId="0" fontId="8" fillId="0" borderId="2" xfId="65" applyFont="1" applyFill="1" applyBorder="1" applyAlignment="1">
      <alignment horizontal="center" vertical="center" wrapText="1"/>
    </xf>
    <xf numFmtId="0" fontId="8" fillId="0" borderId="2" xfId="65" applyFont="1" applyFill="1" applyBorder="1" applyAlignment="1">
      <alignment horizontal="left" vertical="center" wrapText="1"/>
    </xf>
    <xf numFmtId="0" fontId="16" fillId="0" borderId="5" xfId="0" applyFont="1" applyFill="1" applyBorder="1" applyAlignment="1">
      <alignment horizontal="center" vertical="center" wrapText="1"/>
    </xf>
    <xf numFmtId="43" fontId="8" fillId="0" borderId="2" xfId="50" applyNumberFormat="1" applyFont="1" applyFill="1" applyBorder="1" applyAlignment="1">
      <alignment horizontal="center" vertical="center" wrapText="1"/>
    </xf>
    <xf numFmtId="0" fontId="16" fillId="0" borderId="5" xfId="0" applyNumberFormat="1"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9" fillId="0" borderId="9" xfId="50" applyFont="1" applyFill="1" applyBorder="1" applyAlignment="1">
      <alignment horizontal="center" vertical="center" wrapText="1"/>
    </xf>
    <xf numFmtId="0" fontId="9" fillId="0" borderId="10" xfId="50" applyFont="1" applyFill="1" applyBorder="1" applyAlignment="1">
      <alignment horizontal="center" vertical="center" wrapText="1"/>
    </xf>
    <xf numFmtId="0" fontId="13" fillId="0" borderId="9" xfId="65" applyFont="1" applyFill="1" applyBorder="1" applyAlignment="1">
      <alignment horizontal="center" vertical="center" wrapText="1"/>
    </xf>
    <xf numFmtId="0" fontId="8" fillId="0" borderId="11" xfId="65" applyFont="1" applyFill="1" applyBorder="1" applyAlignment="1">
      <alignment horizontal="center" vertical="center" wrapText="1"/>
    </xf>
    <xf numFmtId="0" fontId="13" fillId="0" borderId="11" xfId="65" applyFont="1" applyFill="1" applyBorder="1" applyAlignment="1">
      <alignment horizontal="left" vertical="center" wrapText="1"/>
    </xf>
    <xf numFmtId="0" fontId="13" fillId="0" borderId="10" xfId="65" applyFont="1" applyFill="1" applyBorder="1" applyAlignment="1">
      <alignment horizontal="center" vertical="center" wrapText="1"/>
    </xf>
    <xf numFmtId="43" fontId="13" fillId="0" borderId="12" xfId="50" applyNumberFormat="1" applyFont="1" applyFill="1" applyBorder="1" applyAlignment="1">
      <alignment horizontal="center" vertical="center" wrapText="1"/>
    </xf>
    <xf numFmtId="0" fontId="10" fillId="0" borderId="0" xfId="50" applyFont="1" applyFill="1">
      <alignment vertical="center"/>
    </xf>
    <xf numFmtId="176" fontId="10" fillId="0" borderId="0" xfId="50" applyNumberFormat="1" applyFont="1" applyFill="1" applyAlignment="1">
      <alignment vertical="center" wrapText="1"/>
    </xf>
    <xf numFmtId="0" fontId="7" fillId="0" borderId="2" xfId="50" applyFont="1" applyFill="1" applyBorder="1" applyAlignment="1">
      <alignment vertical="center" wrapText="1"/>
    </xf>
    <xf numFmtId="43" fontId="13" fillId="0" borderId="2" xfId="1" applyNumberFormat="1" applyFont="1" applyFill="1" applyBorder="1" applyAlignment="1" applyProtection="1">
      <alignment horizontal="center" vertical="center" wrapText="1"/>
    </xf>
    <xf numFmtId="0" fontId="8" fillId="0" borderId="2" xfId="62" applyFont="1" applyFill="1" applyBorder="1" applyAlignment="1">
      <alignment horizontal="center" vertical="center" wrapText="1"/>
    </xf>
    <xf numFmtId="176" fontId="7" fillId="0" borderId="2" xfId="0" applyNumberFormat="1" applyFont="1" applyFill="1" applyBorder="1" applyAlignment="1">
      <alignment horizontal="right" vertical="center" wrapText="1"/>
    </xf>
    <xf numFmtId="0" fontId="7" fillId="0" borderId="5" xfId="50" applyFont="1" applyFill="1" applyBorder="1" applyAlignment="1">
      <alignment vertical="center" wrapText="1"/>
    </xf>
    <xf numFmtId="43" fontId="13" fillId="0" borderId="2" xfId="0" applyNumberFormat="1" applyFont="1" applyFill="1" applyBorder="1" applyAlignment="1" applyProtection="1">
      <alignment horizontal="center" vertical="center" wrapText="1"/>
    </xf>
    <xf numFmtId="0" fontId="8" fillId="0" borderId="2" xfId="50" applyNumberFormat="1" applyFont="1" applyFill="1" applyBorder="1" applyAlignment="1">
      <alignment horizontal="center" vertical="center" wrapText="1"/>
    </xf>
    <xf numFmtId="43" fontId="8" fillId="0" borderId="2" xfId="1" applyNumberFormat="1" applyFont="1" applyFill="1" applyBorder="1" applyAlignment="1" applyProtection="1">
      <alignment horizontal="center" vertical="center" wrapText="1"/>
    </xf>
    <xf numFmtId="0" fontId="15" fillId="0" borderId="2" xfId="0" applyNumberFormat="1" applyFont="1" applyFill="1" applyBorder="1" applyAlignment="1">
      <alignment horizontal="right" vertical="center" wrapText="1"/>
    </xf>
    <xf numFmtId="0" fontId="18" fillId="0" borderId="2" xfId="0" applyFont="1" applyFill="1" applyBorder="1" applyAlignment="1">
      <alignment horizontal="center" vertical="center"/>
    </xf>
    <xf numFmtId="43" fontId="15" fillId="0" borderId="2" xfId="0" applyNumberFormat="1" applyFont="1" applyFill="1" applyBorder="1" applyAlignment="1">
      <alignment horizontal="center" vertical="center" wrapText="1"/>
    </xf>
    <xf numFmtId="176" fontId="10" fillId="0" borderId="0" xfId="50" applyNumberFormat="1" applyFont="1" applyFill="1">
      <alignment vertical="center"/>
    </xf>
    <xf numFmtId="0" fontId="8" fillId="0" borderId="2" xfId="50" applyFont="1" applyFill="1" applyBorder="1" applyAlignment="1">
      <alignment horizontal="left" vertical="center" wrapText="1"/>
    </xf>
    <xf numFmtId="0" fontId="10" fillId="0" borderId="2" xfId="0" applyNumberFormat="1" applyFont="1" applyFill="1" applyBorder="1" applyAlignment="1" applyProtection="1">
      <alignment horizontal="center" vertical="center" wrapText="1"/>
    </xf>
    <xf numFmtId="0" fontId="13" fillId="0" borderId="12" xfId="50" applyFont="1" applyFill="1" applyBorder="1" applyAlignment="1">
      <alignment horizontal="center" vertical="center" wrapText="1"/>
    </xf>
    <xf numFmtId="0" fontId="13" fillId="0" borderId="12" xfId="50" applyFont="1" applyFill="1" applyBorder="1" applyAlignment="1">
      <alignment horizontal="left" vertical="center" wrapText="1"/>
    </xf>
    <xf numFmtId="43" fontId="13" fillId="0" borderId="12" xfId="67" applyFont="1" applyFill="1" applyBorder="1" applyAlignment="1" applyProtection="1">
      <alignment horizontal="center"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pplyProtection="1">
      <alignment horizontal="left" vertical="center" wrapText="1"/>
    </xf>
    <xf numFmtId="0" fontId="9" fillId="0" borderId="3" xfId="50" applyFont="1" applyFill="1" applyBorder="1" applyAlignment="1">
      <alignment horizontal="center" vertical="center" wrapText="1"/>
    </xf>
    <xf numFmtId="0" fontId="9" fillId="0" borderId="5" xfId="50" applyFont="1" applyFill="1" applyBorder="1" applyAlignment="1">
      <alignment horizontal="center" vertical="center" wrapText="1"/>
    </xf>
    <xf numFmtId="0" fontId="13" fillId="0" borderId="3" xfId="65" applyFont="1" applyFill="1" applyBorder="1" applyAlignment="1">
      <alignment horizontal="center" vertical="center" wrapText="1"/>
    </xf>
    <xf numFmtId="0" fontId="8" fillId="0" borderId="4" xfId="65" applyFont="1" applyFill="1" applyBorder="1" applyAlignment="1">
      <alignment horizontal="center" vertical="center" wrapText="1"/>
    </xf>
    <xf numFmtId="0" fontId="13" fillId="0" borderId="4" xfId="65" applyFont="1" applyFill="1" applyBorder="1" applyAlignment="1">
      <alignment horizontal="left" vertical="center" wrapText="1"/>
    </xf>
    <xf numFmtId="0" fontId="13" fillId="0" borderId="5" xfId="65" applyFont="1" applyFill="1" applyBorder="1" applyAlignment="1">
      <alignment horizontal="center" vertical="center" wrapText="1"/>
    </xf>
    <xf numFmtId="0" fontId="10" fillId="0" borderId="3" xfId="50" applyFont="1" applyFill="1" applyBorder="1" applyAlignment="1">
      <alignment horizontal="center" vertical="center" wrapText="1"/>
    </xf>
    <xf numFmtId="0" fontId="10" fillId="0" borderId="5" xfId="50" applyFont="1" applyFill="1" applyBorder="1" applyAlignment="1">
      <alignment horizontal="center" vertical="center" wrapText="1"/>
    </xf>
    <xf numFmtId="0" fontId="13" fillId="0" borderId="3" xfId="50" applyFont="1" applyFill="1" applyBorder="1" applyAlignment="1">
      <alignment horizontal="center" vertical="center" wrapText="1"/>
    </xf>
    <xf numFmtId="0" fontId="8" fillId="0" borderId="4" xfId="50" applyFont="1" applyFill="1" applyBorder="1" applyAlignment="1">
      <alignment horizontal="center" vertical="center" wrapText="1"/>
    </xf>
    <xf numFmtId="0" fontId="13" fillId="0" borderId="4" xfId="50" applyFont="1" applyFill="1" applyBorder="1" applyAlignment="1">
      <alignment horizontal="left" vertical="center" wrapText="1"/>
    </xf>
    <xf numFmtId="0" fontId="13" fillId="0" borderId="5" xfId="50" applyFont="1" applyFill="1" applyBorder="1" applyAlignment="1">
      <alignment horizontal="center" vertical="center" wrapText="1"/>
    </xf>
    <xf numFmtId="0" fontId="7" fillId="0" borderId="2" xfId="50" applyFont="1" applyFill="1" applyBorder="1" applyAlignment="1">
      <alignment horizontal="left" vertical="center"/>
    </xf>
    <xf numFmtId="0" fontId="7" fillId="0" borderId="2" xfId="50" applyFont="1" applyFill="1" applyBorder="1" applyAlignment="1">
      <alignment horizontal="center" vertical="center"/>
    </xf>
    <xf numFmtId="43" fontId="16" fillId="0" borderId="2" xfId="67" applyFont="1" applyFill="1" applyBorder="1" applyAlignment="1" applyProtection="1">
      <alignment horizontal="center" vertical="center" wrapText="1"/>
    </xf>
    <xf numFmtId="0" fontId="16" fillId="0" borderId="2" xfId="0" applyNumberFormat="1" applyFont="1" applyFill="1" applyBorder="1" applyAlignment="1">
      <alignment vertical="center"/>
    </xf>
    <xf numFmtId="0" fontId="8" fillId="0" borderId="2" xfId="53" applyFont="1" applyFill="1" applyBorder="1" applyAlignment="1">
      <alignment horizontal="left" vertical="center" wrapText="1"/>
    </xf>
    <xf numFmtId="177" fontId="16" fillId="0" borderId="2" xfId="67" applyNumberFormat="1" applyFont="1" applyFill="1" applyBorder="1" applyAlignment="1" applyProtection="1">
      <alignment horizontal="right" vertical="center" wrapText="1"/>
    </xf>
    <xf numFmtId="177" fontId="16" fillId="0" borderId="2" xfId="0" applyNumberFormat="1" applyFont="1" applyFill="1" applyBorder="1" applyAlignment="1">
      <alignment horizontal="right" vertical="center"/>
    </xf>
    <xf numFmtId="0" fontId="15" fillId="0" borderId="2" xfId="0" applyNumberFormat="1" applyFont="1" applyFill="1" applyBorder="1" applyAlignment="1">
      <alignment horizontal="left" vertical="center" wrapText="1"/>
    </xf>
    <xf numFmtId="0" fontId="19" fillId="0" borderId="2" xfId="62" applyFont="1" applyFill="1" applyBorder="1" applyAlignment="1">
      <alignment horizontal="center" vertical="center" wrapText="1"/>
    </xf>
    <xf numFmtId="43" fontId="7" fillId="0" borderId="2" xfId="50" applyNumberFormat="1" applyFont="1" applyFill="1" applyBorder="1">
      <alignment vertical="center"/>
    </xf>
    <xf numFmtId="43" fontId="8" fillId="0" borderId="2" xfId="50" applyNumberFormat="1" applyFont="1" applyFill="1" applyBorder="1">
      <alignment vertical="center"/>
    </xf>
    <xf numFmtId="176" fontId="7" fillId="0" borderId="2" xfId="50" applyNumberFormat="1" applyFont="1" applyFill="1" applyBorder="1" applyAlignment="1">
      <alignment horizontal="right" vertical="center" wrapText="1"/>
    </xf>
    <xf numFmtId="43" fontId="0" fillId="0" borderId="2" xfId="50" applyNumberFormat="1" applyFont="1" applyFill="1" applyBorder="1">
      <alignment vertical="center"/>
    </xf>
    <xf numFmtId="0" fontId="7" fillId="0" borderId="2" xfId="50" applyFont="1" applyFill="1" applyBorder="1">
      <alignment vertical="center"/>
    </xf>
    <xf numFmtId="0" fontId="8" fillId="0" borderId="2" xfId="50" applyFont="1" applyFill="1" applyBorder="1">
      <alignment vertical="center"/>
    </xf>
    <xf numFmtId="0" fontId="7" fillId="0" borderId="2" xfId="50" applyFont="1" applyFill="1" applyBorder="1" applyAlignment="1">
      <alignment vertical="center"/>
    </xf>
    <xf numFmtId="0" fontId="10" fillId="0" borderId="2" xfId="50" applyNumberFormat="1" applyFont="1" applyFill="1" applyBorder="1" applyAlignment="1" applyProtection="1">
      <alignment horizontal="center" vertical="center" wrapText="1"/>
    </xf>
    <xf numFmtId="9" fontId="8" fillId="0" borderId="2" xfId="51" applyNumberFormat="1" applyFont="1" applyFill="1" applyBorder="1" applyAlignment="1">
      <alignment horizontal="left" vertical="center" wrapText="1"/>
    </xf>
    <xf numFmtId="0" fontId="10" fillId="0" borderId="2" xfId="55" applyNumberFormat="1" applyFont="1" applyFill="1" applyBorder="1" applyAlignment="1" applyProtection="1">
      <alignment horizontal="center" vertical="center" wrapText="1"/>
    </xf>
    <xf numFmtId="9" fontId="8" fillId="0" borderId="2" xfId="52" applyNumberFormat="1" applyFont="1" applyFill="1" applyBorder="1" applyAlignment="1">
      <alignment horizontal="left" vertical="center" wrapText="1"/>
    </xf>
    <xf numFmtId="0" fontId="15" fillId="0" borderId="2" xfId="70" applyFont="1" applyFill="1" applyBorder="1" applyAlignment="1">
      <alignment horizontal="left" vertical="center" wrapText="1"/>
    </xf>
    <xf numFmtId="0" fontId="7" fillId="0" borderId="2" xfId="50" applyFont="1" applyFill="1" applyBorder="1" applyAlignment="1">
      <alignment horizontal="center" vertical="center" wrapText="1"/>
    </xf>
    <xf numFmtId="43" fontId="7" fillId="0" borderId="2" xfId="50" applyNumberFormat="1" applyFont="1" applyFill="1" applyBorder="1" applyAlignment="1">
      <alignment vertical="center" wrapText="1"/>
    </xf>
    <xf numFmtId="178" fontId="17" fillId="0" borderId="2" xfId="0" applyNumberFormat="1" applyFont="1" applyFill="1" applyBorder="1" applyAlignment="1">
      <alignment horizontal="center" vertical="center" wrapText="1"/>
    </xf>
    <xf numFmtId="43" fontId="16" fillId="0" borderId="2" xfId="0" applyNumberFormat="1" applyFont="1" applyFill="1" applyBorder="1" applyAlignment="1">
      <alignment vertical="center"/>
    </xf>
    <xf numFmtId="0" fontId="17" fillId="0" borderId="2" xfId="0" applyFont="1" applyFill="1" applyBorder="1" applyAlignment="1">
      <alignment horizontal="center" vertical="center" wrapText="1"/>
    </xf>
    <xf numFmtId="43" fontId="15" fillId="0" borderId="2" xfId="67" applyFont="1" applyFill="1" applyBorder="1" applyAlignment="1" applyProtection="1">
      <alignment horizontal="center" vertical="center" wrapText="1"/>
    </xf>
    <xf numFmtId="43" fontId="8" fillId="0" borderId="2" xfId="50" applyNumberFormat="1" applyFont="1" applyFill="1" applyBorder="1" applyAlignment="1">
      <alignment vertical="center" wrapText="1"/>
    </xf>
    <xf numFmtId="177" fontId="17" fillId="0" borderId="2"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177" fontId="0" fillId="0" borderId="2" xfId="0" applyNumberFormat="1" applyFont="1" applyFill="1" applyBorder="1" applyAlignment="1">
      <alignment horizontal="center" vertical="center"/>
    </xf>
    <xf numFmtId="0" fontId="8" fillId="0" borderId="2" xfId="58" applyFont="1" applyFill="1" applyBorder="1" applyAlignment="1">
      <alignment vertical="center" wrapText="1"/>
    </xf>
    <xf numFmtId="0" fontId="20" fillId="0" borderId="2" xfId="50" applyFont="1" applyFill="1" applyBorder="1" applyAlignment="1">
      <alignment horizontal="center" vertical="center" wrapText="1"/>
    </xf>
    <xf numFmtId="177" fontId="16" fillId="0" borderId="2" xfId="51" applyNumberFormat="1" applyFont="1" applyFill="1" applyBorder="1" applyAlignment="1">
      <alignment horizontal="left" vertical="center" wrapText="1"/>
    </xf>
    <xf numFmtId="0" fontId="7" fillId="0" borderId="2" xfId="50" applyNumberFormat="1" applyFont="1" applyFill="1" applyBorder="1" applyAlignment="1">
      <alignment horizontal="left" vertical="center" wrapText="1"/>
    </xf>
    <xf numFmtId="178" fontId="15" fillId="0" borderId="2" xfId="0" applyNumberFormat="1" applyFont="1" applyFill="1" applyBorder="1" applyAlignment="1">
      <alignment horizontal="center" vertical="center" wrapText="1"/>
    </xf>
    <xf numFmtId="176" fontId="16" fillId="0" borderId="2" xfId="0" applyNumberFormat="1" applyFont="1" applyFill="1" applyBorder="1" applyAlignment="1">
      <alignment vertical="center"/>
    </xf>
    <xf numFmtId="43" fontId="16" fillId="0" borderId="2" xfId="67" applyNumberFormat="1" applyFont="1" applyFill="1" applyBorder="1" applyAlignment="1" applyProtection="1">
      <alignment horizontal="center" vertical="center" wrapText="1"/>
    </xf>
    <xf numFmtId="43" fontId="16" fillId="0" borderId="2" xfId="0" applyNumberFormat="1" applyFont="1" applyFill="1" applyBorder="1" applyAlignment="1">
      <alignment vertical="center" wrapText="1"/>
    </xf>
    <xf numFmtId="43" fontId="17" fillId="0" borderId="2" xfId="67" applyFont="1" applyFill="1" applyBorder="1" applyAlignment="1" applyProtection="1">
      <alignment horizontal="center" vertical="center" wrapText="1"/>
    </xf>
    <xf numFmtId="0" fontId="0" fillId="0" borderId="2" xfId="50" applyFont="1" applyFill="1" applyBorder="1">
      <alignment vertical="center"/>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0" xfId="50"/>
    <cellStyle name="常规 10 6" xfId="51"/>
    <cellStyle name="常规 10 6 2" xfId="52"/>
    <cellStyle name="常规 19" xfId="53"/>
    <cellStyle name="常规 2" xfId="54"/>
    <cellStyle name="常规 2 10 4" xfId="55"/>
    <cellStyle name="常规 2 12" xfId="56"/>
    <cellStyle name="常规 3" xfId="57"/>
    <cellStyle name="常规 3 8 2" xfId="58"/>
    <cellStyle name="常规 4" xfId="59"/>
    <cellStyle name="常规 4 2" xfId="60"/>
    <cellStyle name="常规 5" xfId="61"/>
    <cellStyle name="常规 7 5" xfId="62"/>
    <cellStyle name="常规 7 5 2" xfId="63"/>
    <cellStyle name="常规 8" xfId="64"/>
    <cellStyle name="常规_2017年" xfId="65"/>
    <cellStyle name="常规_Sheet1_2" xfId="66"/>
    <cellStyle name="千位分隔 18" xfId="67"/>
    <cellStyle name="千位分隔 2 2" xfId="68"/>
    <cellStyle name="千位分隔 4" xfId="69"/>
    <cellStyle name="常规 5 3" xfId="70"/>
  </cellStyles>
  <dxfs count="1">
    <dxf>
      <font>
        <color rgb="FF9C0006"/>
      </font>
      <fill>
        <patternFill patternType="solid">
          <bgColor rgb="FFFFC7CE"/>
        </patternFill>
      </fill>
    </dxf>
  </dxfs>
  <tableStyles count="0" defaultTableStyle="TableStyleMedium2" defaultPivotStyle="PivotStyleLight16"/>
  <colors>
    <mruColors>
      <color rgb="00FFCCFF"/>
      <color rgb="00FF99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0</xdr:row>
      <xdr:rowOff>0</xdr:rowOff>
    </xdr:from>
    <xdr:to>
      <xdr:col>5</xdr:col>
      <xdr:colOff>82551</xdr:colOff>
      <xdr:row>1</xdr:row>
      <xdr:rowOff>351155</xdr:rowOff>
    </xdr:to>
    <xdr:sp>
      <xdr:nvSpPr>
        <xdr:cNvPr id="2" name="Host Control  2"/>
        <xdr:cNvSpPr/>
      </xdr:nvSpPr>
      <xdr:spPr>
        <a:xfrm>
          <a:off x="5991225" y="0"/>
          <a:ext cx="1483360" cy="589280"/>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351155</xdr:rowOff>
    </xdr:to>
    <xdr:sp>
      <xdr:nvSpPr>
        <xdr:cNvPr id="3" name="Host Control  2"/>
        <xdr:cNvSpPr/>
      </xdr:nvSpPr>
      <xdr:spPr>
        <a:xfrm>
          <a:off x="5991225" y="0"/>
          <a:ext cx="1483360" cy="589280"/>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351155</xdr:rowOff>
    </xdr:to>
    <xdr:sp>
      <xdr:nvSpPr>
        <xdr:cNvPr id="4" name="Host Control  2"/>
        <xdr:cNvSpPr/>
      </xdr:nvSpPr>
      <xdr:spPr>
        <a:xfrm>
          <a:off x="5991225" y="0"/>
          <a:ext cx="1483360" cy="589280"/>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5"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6"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7"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8"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9"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10"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11"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107951</xdr:colOff>
      <xdr:row>1</xdr:row>
      <xdr:rowOff>403860</xdr:rowOff>
    </xdr:to>
    <xdr:sp>
      <xdr:nvSpPr>
        <xdr:cNvPr id="12" name="Host Control  2"/>
        <xdr:cNvSpPr/>
      </xdr:nvSpPr>
      <xdr:spPr>
        <a:xfrm>
          <a:off x="5991225" y="0"/>
          <a:ext cx="1508760" cy="641985"/>
        </a:xfrm>
        <a:prstGeom prst="rect">
          <a:avLst/>
        </a:prstGeom>
        <a:noFill/>
        <a:ln w="9525">
          <a:noFill/>
        </a:ln>
      </xdr:spPr>
    </xdr:sp>
    <xdr:clientData/>
  </xdr:twoCellAnchor>
  <xdr:twoCellAnchor editAs="oneCell">
    <xdr:from>
      <xdr:col>4</xdr:col>
      <xdr:colOff>0</xdr:colOff>
      <xdr:row>0</xdr:row>
      <xdr:rowOff>0</xdr:rowOff>
    </xdr:from>
    <xdr:to>
      <xdr:col>5</xdr:col>
      <xdr:colOff>107951</xdr:colOff>
      <xdr:row>1</xdr:row>
      <xdr:rowOff>403860</xdr:rowOff>
    </xdr:to>
    <xdr:sp>
      <xdr:nvSpPr>
        <xdr:cNvPr id="13" name="Host Control  2"/>
        <xdr:cNvSpPr/>
      </xdr:nvSpPr>
      <xdr:spPr>
        <a:xfrm>
          <a:off x="5991225" y="0"/>
          <a:ext cx="1508760" cy="641985"/>
        </a:xfrm>
        <a:prstGeom prst="rect">
          <a:avLst/>
        </a:prstGeom>
        <a:noFill/>
        <a:ln w="9525">
          <a:noFill/>
        </a:ln>
      </xdr:spPr>
    </xdr:sp>
    <xdr:clientData/>
  </xdr:twoCellAnchor>
  <xdr:twoCellAnchor editAs="oneCell">
    <xdr:from>
      <xdr:col>4</xdr:col>
      <xdr:colOff>0</xdr:colOff>
      <xdr:row>0</xdr:row>
      <xdr:rowOff>0</xdr:rowOff>
    </xdr:from>
    <xdr:to>
      <xdr:col>5</xdr:col>
      <xdr:colOff>107951</xdr:colOff>
      <xdr:row>1</xdr:row>
      <xdr:rowOff>403860</xdr:rowOff>
    </xdr:to>
    <xdr:sp>
      <xdr:nvSpPr>
        <xdr:cNvPr id="14" name="Host Control  2"/>
        <xdr:cNvSpPr/>
      </xdr:nvSpPr>
      <xdr:spPr>
        <a:xfrm>
          <a:off x="5991225" y="0"/>
          <a:ext cx="1508760" cy="64198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351155</xdr:rowOff>
    </xdr:to>
    <xdr:sp>
      <xdr:nvSpPr>
        <xdr:cNvPr id="15" name="Host Control  2"/>
        <xdr:cNvSpPr/>
      </xdr:nvSpPr>
      <xdr:spPr>
        <a:xfrm>
          <a:off x="5991225" y="0"/>
          <a:ext cx="1483360" cy="589280"/>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351155</xdr:rowOff>
    </xdr:to>
    <xdr:sp>
      <xdr:nvSpPr>
        <xdr:cNvPr id="16" name="Host Control  2"/>
        <xdr:cNvSpPr/>
      </xdr:nvSpPr>
      <xdr:spPr>
        <a:xfrm>
          <a:off x="5991225" y="0"/>
          <a:ext cx="1483360" cy="589280"/>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351155</xdr:rowOff>
    </xdr:to>
    <xdr:sp>
      <xdr:nvSpPr>
        <xdr:cNvPr id="17" name="Host Control  2"/>
        <xdr:cNvSpPr/>
      </xdr:nvSpPr>
      <xdr:spPr>
        <a:xfrm>
          <a:off x="5991225" y="0"/>
          <a:ext cx="1483360" cy="589280"/>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18"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19"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20"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21"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22" name="Host Control  2"/>
        <xdr:cNvSpPr/>
      </xdr:nvSpPr>
      <xdr:spPr>
        <a:xfrm>
          <a:off x="5991225" y="0"/>
          <a:ext cx="1483360" cy="588645"/>
        </a:xfrm>
        <a:prstGeom prst="rect">
          <a:avLst/>
        </a:prstGeom>
        <a:noFill/>
        <a:ln w="9525">
          <a:noFill/>
        </a:ln>
      </xdr:spPr>
    </xdr:sp>
    <xdr:clientData/>
  </xdr:twoCellAnchor>
  <xdr:twoCellAnchor editAs="oneCell">
    <xdr:from>
      <xdr:col>4</xdr:col>
      <xdr:colOff>0</xdr:colOff>
      <xdr:row>0</xdr:row>
      <xdr:rowOff>0</xdr:rowOff>
    </xdr:from>
    <xdr:to>
      <xdr:col>5</xdr:col>
      <xdr:colOff>82551</xdr:colOff>
      <xdr:row>1</xdr:row>
      <xdr:rowOff>350520</xdr:rowOff>
    </xdr:to>
    <xdr:sp>
      <xdr:nvSpPr>
        <xdr:cNvPr id="23" name="Host Control  2"/>
        <xdr:cNvSpPr/>
      </xdr:nvSpPr>
      <xdr:spPr>
        <a:xfrm>
          <a:off x="5991225" y="0"/>
          <a:ext cx="1483360" cy="588645"/>
        </a:xfrm>
        <a:prstGeom prst="rect">
          <a:avLst/>
        </a:prstGeom>
        <a:noFill/>
        <a:ln w="9525">
          <a:noFill/>
        </a:ln>
      </xdr:spPr>
      <xdr:txBody>
        <a:bodyPr/>
        <a:p>
          <a:endParaRPr lang="zh-CN" altLang="en-US"/>
        </a:p>
      </xdr:txBody>
    </xdr:sp>
    <xdr:clientData/>
  </xdr:twoCellAnchor>
  <xdr:twoCellAnchor editAs="oneCell">
    <xdr:from>
      <xdr:col>3</xdr:col>
      <xdr:colOff>1283335</xdr:colOff>
      <xdr:row>10</xdr:row>
      <xdr:rowOff>630555</xdr:rowOff>
    </xdr:from>
    <xdr:to>
      <xdr:col>5</xdr:col>
      <xdr:colOff>28576</xdr:colOff>
      <xdr:row>11</xdr:row>
      <xdr:rowOff>582930</xdr:rowOff>
    </xdr:to>
    <xdr:sp>
      <xdr:nvSpPr>
        <xdr:cNvPr id="24" name="Host Control  2"/>
        <xdr:cNvSpPr/>
      </xdr:nvSpPr>
      <xdr:spPr>
        <a:xfrm>
          <a:off x="5862955" y="5678170"/>
          <a:ext cx="1557655"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351155</xdr:rowOff>
    </xdr:to>
    <xdr:sp>
      <xdr:nvSpPr>
        <xdr:cNvPr id="25" name="Host Control  2"/>
        <xdr:cNvSpPr/>
      </xdr:nvSpPr>
      <xdr:spPr>
        <a:xfrm>
          <a:off x="4579620" y="0"/>
          <a:ext cx="1496695" cy="589280"/>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351155</xdr:rowOff>
    </xdr:to>
    <xdr:sp>
      <xdr:nvSpPr>
        <xdr:cNvPr id="26" name="Host Control  2"/>
        <xdr:cNvSpPr/>
      </xdr:nvSpPr>
      <xdr:spPr>
        <a:xfrm>
          <a:off x="4579620" y="0"/>
          <a:ext cx="1496695" cy="589280"/>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351155</xdr:rowOff>
    </xdr:to>
    <xdr:sp>
      <xdr:nvSpPr>
        <xdr:cNvPr id="27" name="Host Control  2"/>
        <xdr:cNvSpPr/>
      </xdr:nvSpPr>
      <xdr:spPr>
        <a:xfrm>
          <a:off x="4579620" y="0"/>
          <a:ext cx="1496695" cy="589280"/>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28" name="Host Control  2"/>
        <xdr:cNvSpPr/>
      </xdr:nvSpPr>
      <xdr:spPr>
        <a:xfrm>
          <a:off x="4579620" y="0"/>
          <a:ext cx="1496695"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29" name="Host Control  2"/>
        <xdr:cNvSpPr/>
      </xdr:nvSpPr>
      <xdr:spPr>
        <a:xfrm>
          <a:off x="4579620" y="0"/>
          <a:ext cx="1496695"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30" name="Host Control  2"/>
        <xdr:cNvSpPr/>
      </xdr:nvSpPr>
      <xdr:spPr>
        <a:xfrm>
          <a:off x="4579620" y="0"/>
          <a:ext cx="1496695"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31" name="Host Control  2"/>
        <xdr:cNvSpPr/>
      </xdr:nvSpPr>
      <xdr:spPr>
        <a:xfrm>
          <a:off x="4579620" y="0"/>
          <a:ext cx="1496695"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32" name="Host Control  2"/>
        <xdr:cNvSpPr/>
      </xdr:nvSpPr>
      <xdr:spPr>
        <a:xfrm>
          <a:off x="4579620" y="0"/>
          <a:ext cx="1496695" cy="588645"/>
        </a:xfrm>
        <a:prstGeom prst="rect">
          <a:avLst/>
        </a:prstGeom>
        <a:noFill/>
        <a:ln w="9525">
          <a:noFill/>
        </a:ln>
      </xdr:spPr>
    </xdr:sp>
    <xdr:clientData/>
  </xdr:twoCellAnchor>
  <xdr:twoCellAnchor editAs="oneCell">
    <xdr:from>
      <xdr:col>3</xdr:col>
      <xdr:colOff>19685</xdr:colOff>
      <xdr:row>32</xdr:row>
      <xdr:rowOff>381000</xdr:rowOff>
    </xdr:from>
    <xdr:to>
      <xdr:col>4</xdr:col>
      <xdr:colOff>105137</xdr:colOff>
      <xdr:row>33</xdr:row>
      <xdr:rowOff>333375</xdr:rowOff>
    </xdr:to>
    <xdr:sp>
      <xdr:nvSpPr>
        <xdr:cNvPr id="33" name="Host Control  2"/>
        <xdr:cNvSpPr/>
      </xdr:nvSpPr>
      <xdr:spPr>
        <a:xfrm>
          <a:off x="4599305" y="19388455"/>
          <a:ext cx="1496695" cy="588645"/>
        </a:xfrm>
        <a:prstGeom prst="rect">
          <a:avLst/>
        </a:prstGeom>
        <a:noFill/>
        <a:ln w="9525">
          <a:noFill/>
        </a:ln>
      </xdr:spPr>
      <xdr:txBody>
        <a:bodyPr/>
        <a:p>
          <a:endParaRPr lang="zh-CN" altLang="en-US"/>
        </a:p>
      </xdr:txBody>
    </xdr:sp>
    <xdr:clientData/>
  </xdr:twoCellAnchor>
  <xdr:twoCellAnchor editAs="oneCell">
    <xdr:from>
      <xdr:col>3</xdr:col>
      <xdr:colOff>30480</xdr:colOff>
      <xdr:row>0</xdr:row>
      <xdr:rowOff>142240</xdr:rowOff>
    </xdr:from>
    <xdr:to>
      <xdr:col>4</xdr:col>
      <xdr:colOff>115932</xdr:colOff>
      <xdr:row>1</xdr:row>
      <xdr:rowOff>492760</xdr:rowOff>
    </xdr:to>
    <xdr:sp>
      <xdr:nvSpPr>
        <xdr:cNvPr id="34" name="Host Control  2"/>
        <xdr:cNvSpPr/>
      </xdr:nvSpPr>
      <xdr:spPr>
        <a:xfrm>
          <a:off x="4610100" y="142240"/>
          <a:ext cx="1496695" cy="588645"/>
        </a:xfrm>
        <a:prstGeom prst="rect">
          <a:avLst/>
        </a:prstGeom>
        <a:noFill/>
        <a:ln w="9525">
          <a:noFill/>
        </a:ln>
      </xdr:spPr>
    </xdr:sp>
    <xdr:clientData/>
  </xdr:twoCellAnchor>
  <xdr:twoCellAnchor editAs="oneCell">
    <xdr:from>
      <xdr:col>3</xdr:col>
      <xdr:colOff>0</xdr:colOff>
      <xdr:row>0</xdr:row>
      <xdr:rowOff>0</xdr:rowOff>
    </xdr:from>
    <xdr:to>
      <xdr:col>4</xdr:col>
      <xdr:colOff>110852</xdr:colOff>
      <xdr:row>1</xdr:row>
      <xdr:rowOff>403860</xdr:rowOff>
    </xdr:to>
    <xdr:sp>
      <xdr:nvSpPr>
        <xdr:cNvPr id="35" name="Host Control  2"/>
        <xdr:cNvSpPr/>
      </xdr:nvSpPr>
      <xdr:spPr>
        <a:xfrm>
          <a:off x="4579620" y="0"/>
          <a:ext cx="1522095" cy="641985"/>
        </a:xfrm>
        <a:prstGeom prst="rect">
          <a:avLst/>
        </a:prstGeom>
        <a:noFill/>
        <a:ln w="9525">
          <a:noFill/>
        </a:ln>
      </xdr:spPr>
    </xdr:sp>
    <xdr:clientData/>
  </xdr:twoCellAnchor>
  <xdr:twoCellAnchor editAs="oneCell">
    <xdr:from>
      <xdr:col>3</xdr:col>
      <xdr:colOff>0</xdr:colOff>
      <xdr:row>0</xdr:row>
      <xdr:rowOff>0</xdr:rowOff>
    </xdr:from>
    <xdr:to>
      <xdr:col>4</xdr:col>
      <xdr:colOff>110852</xdr:colOff>
      <xdr:row>1</xdr:row>
      <xdr:rowOff>403860</xdr:rowOff>
    </xdr:to>
    <xdr:sp>
      <xdr:nvSpPr>
        <xdr:cNvPr id="36" name="Host Control  2"/>
        <xdr:cNvSpPr/>
      </xdr:nvSpPr>
      <xdr:spPr>
        <a:xfrm>
          <a:off x="4579620" y="0"/>
          <a:ext cx="1522095" cy="641985"/>
        </a:xfrm>
        <a:prstGeom prst="rect">
          <a:avLst/>
        </a:prstGeom>
        <a:noFill/>
        <a:ln w="9525">
          <a:noFill/>
        </a:ln>
      </xdr:spPr>
    </xdr:sp>
    <xdr:clientData/>
  </xdr:twoCellAnchor>
  <xdr:twoCellAnchor editAs="oneCell">
    <xdr:from>
      <xdr:col>3</xdr:col>
      <xdr:colOff>0</xdr:colOff>
      <xdr:row>0</xdr:row>
      <xdr:rowOff>0</xdr:rowOff>
    </xdr:from>
    <xdr:to>
      <xdr:col>4</xdr:col>
      <xdr:colOff>110852</xdr:colOff>
      <xdr:row>1</xdr:row>
      <xdr:rowOff>403860</xdr:rowOff>
    </xdr:to>
    <xdr:sp>
      <xdr:nvSpPr>
        <xdr:cNvPr id="37" name="Host Control  2"/>
        <xdr:cNvSpPr/>
      </xdr:nvSpPr>
      <xdr:spPr>
        <a:xfrm>
          <a:off x="4579620" y="0"/>
          <a:ext cx="1522095" cy="641985"/>
        </a:xfrm>
        <a:prstGeom prst="rect">
          <a:avLst/>
        </a:prstGeom>
        <a:noFill/>
        <a:ln w="9525">
          <a:noFill/>
        </a:ln>
      </xdr:spPr>
      <xdr:txBody>
        <a:bodyPr/>
        <a:p>
          <a:endParaRPr lang="zh-CN" altLang="en-US"/>
        </a:p>
      </xdr:txBody>
    </xdr:sp>
    <xdr:clientData/>
  </xdr:twoCellAnchor>
  <xdr:twoCellAnchor editAs="oneCell">
    <xdr:from>
      <xdr:col>10</xdr:col>
      <xdr:colOff>281305</xdr:colOff>
      <xdr:row>109</xdr:row>
      <xdr:rowOff>43815</xdr:rowOff>
    </xdr:from>
    <xdr:to>
      <xdr:col>11</xdr:col>
      <xdr:colOff>366757</xdr:colOff>
      <xdr:row>110</xdr:row>
      <xdr:rowOff>252095</xdr:rowOff>
    </xdr:to>
    <xdr:sp>
      <xdr:nvSpPr>
        <xdr:cNvPr id="38" name="Host Control  2"/>
        <xdr:cNvSpPr/>
      </xdr:nvSpPr>
      <xdr:spPr>
        <a:xfrm>
          <a:off x="14900275" y="54047390"/>
          <a:ext cx="1496695" cy="589280"/>
        </a:xfrm>
        <a:prstGeom prst="rect">
          <a:avLst/>
        </a:prstGeom>
        <a:noFill/>
        <a:ln w="9525">
          <a:noFill/>
        </a:ln>
      </xdr:spPr>
    </xdr:sp>
    <xdr:clientData/>
  </xdr:twoCellAnchor>
  <xdr:twoCellAnchor editAs="oneCell">
    <xdr:from>
      <xdr:col>5</xdr:col>
      <xdr:colOff>706120</xdr:colOff>
      <xdr:row>14</xdr:row>
      <xdr:rowOff>40640</xdr:rowOff>
    </xdr:from>
    <xdr:to>
      <xdr:col>6</xdr:col>
      <xdr:colOff>791572</xdr:colOff>
      <xdr:row>14</xdr:row>
      <xdr:rowOff>629920</xdr:rowOff>
    </xdr:to>
    <xdr:sp>
      <xdr:nvSpPr>
        <xdr:cNvPr id="39" name="Host Control  2"/>
        <xdr:cNvSpPr/>
      </xdr:nvSpPr>
      <xdr:spPr>
        <a:xfrm>
          <a:off x="8098155" y="7633335"/>
          <a:ext cx="1496695" cy="589280"/>
        </a:xfrm>
        <a:prstGeom prst="rect">
          <a:avLst/>
        </a:prstGeom>
        <a:noFill/>
        <a:ln w="9525">
          <a:noFill/>
        </a:ln>
      </xdr:spPr>
    </xdr:sp>
    <xdr:clientData/>
  </xdr:twoCellAnchor>
  <xdr:twoCellAnchor editAs="oneCell">
    <xdr:from>
      <xdr:col>3</xdr:col>
      <xdr:colOff>31115</xdr:colOff>
      <xdr:row>45</xdr:row>
      <xdr:rowOff>566420</xdr:rowOff>
    </xdr:from>
    <xdr:to>
      <xdr:col>4</xdr:col>
      <xdr:colOff>116567</xdr:colOff>
      <xdr:row>46</xdr:row>
      <xdr:rowOff>519430</xdr:rowOff>
    </xdr:to>
    <xdr:sp>
      <xdr:nvSpPr>
        <xdr:cNvPr id="40" name="Host Control  2"/>
        <xdr:cNvSpPr/>
      </xdr:nvSpPr>
      <xdr:spPr>
        <a:xfrm>
          <a:off x="4610735" y="27845385"/>
          <a:ext cx="1496695" cy="589280"/>
        </a:xfrm>
        <a:prstGeom prst="rect">
          <a:avLst/>
        </a:prstGeom>
        <a:noFill/>
        <a:ln w="9525">
          <a:noFill/>
        </a:ln>
      </xdr:spPr>
      <xdr:txBody>
        <a:bodyPr/>
        <a:p>
          <a:endParaRPr lang="zh-CN" altLang="en-US"/>
        </a:p>
      </xdr:txBody>
    </xdr:sp>
    <xdr:clientData/>
  </xdr:twoCellAnchor>
  <xdr:twoCellAnchor editAs="oneCell">
    <xdr:from>
      <xdr:col>3</xdr:col>
      <xdr:colOff>259715</xdr:colOff>
      <xdr:row>23</xdr:row>
      <xdr:rowOff>483235</xdr:rowOff>
    </xdr:from>
    <xdr:to>
      <xdr:col>4</xdr:col>
      <xdr:colOff>345167</xdr:colOff>
      <xdr:row>24</xdr:row>
      <xdr:rowOff>428807</xdr:rowOff>
    </xdr:to>
    <xdr:sp>
      <xdr:nvSpPr>
        <xdr:cNvPr id="41" name="Host Control  2"/>
        <xdr:cNvSpPr/>
      </xdr:nvSpPr>
      <xdr:spPr>
        <a:xfrm>
          <a:off x="4839335" y="13764260"/>
          <a:ext cx="1496695" cy="581660"/>
        </a:xfrm>
        <a:prstGeom prst="rect">
          <a:avLst/>
        </a:prstGeom>
        <a:noFill/>
        <a:ln w="9525">
          <a:noFill/>
        </a:ln>
      </xdr:spPr>
    </xdr:sp>
    <xdr:clientData/>
  </xdr:twoCellAnchor>
  <xdr:twoCellAnchor editAs="oneCell">
    <xdr:from>
      <xdr:col>3</xdr:col>
      <xdr:colOff>30480</xdr:colOff>
      <xdr:row>34</xdr:row>
      <xdr:rowOff>304800</xdr:rowOff>
    </xdr:from>
    <xdr:to>
      <xdr:col>4</xdr:col>
      <xdr:colOff>115932</xdr:colOff>
      <xdr:row>35</xdr:row>
      <xdr:rowOff>258445</xdr:rowOff>
    </xdr:to>
    <xdr:sp>
      <xdr:nvSpPr>
        <xdr:cNvPr id="42" name="Host Control  2"/>
        <xdr:cNvSpPr/>
      </xdr:nvSpPr>
      <xdr:spPr>
        <a:xfrm>
          <a:off x="4610100" y="20584795"/>
          <a:ext cx="1496695" cy="589915"/>
        </a:xfrm>
        <a:prstGeom prst="rect">
          <a:avLst/>
        </a:prstGeom>
        <a:noFill/>
        <a:ln w="9525">
          <a:noFill/>
        </a:ln>
      </xdr:spPr>
    </xdr:sp>
    <xdr:clientData/>
  </xdr:twoCellAnchor>
  <xdr:twoCellAnchor editAs="oneCell">
    <xdr:from>
      <xdr:col>2</xdr:col>
      <xdr:colOff>1924685</xdr:colOff>
      <xdr:row>34</xdr:row>
      <xdr:rowOff>501015</xdr:rowOff>
    </xdr:from>
    <xdr:to>
      <xdr:col>4</xdr:col>
      <xdr:colOff>302441</xdr:colOff>
      <xdr:row>35</xdr:row>
      <xdr:rowOff>454660</xdr:rowOff>
    </xdr:to>
    <xdr:sp>
      <xdr:nvSpPr>
        <xdr:cNvPr id="43" name="Host Control  2"/>
        <xdr:cNvSpPr/>
      </xdr:nvSpPr>
      <xdr:spPr>
        <a:xfrm>
          <a:off x="4579620" y="20781010"/>
          <a:ext cx="1713865" cy="589915"/>
        </a:xfrm>
        <a:prstGeom prst="rect">
          <a:avLst/>
        </a:prstGeom>
        <a:noFill/>
        <a:ln w="9525">
          <a:noFill/>
        </a:ln>
      </xdr:spPr>
    </xdr:sp>
    <xdr:clientData/>
  </xdr:twoCellAnchor>
  <xdr:twoCellAnchor editAs="oneCell">
    <xdr:from>
      <xdr:col>3</xdr:col>
      <xdr:colOff>8890</xdr:colOff>
      <xdr:row>301</xdr:row>
      <xdr:rowOff>91440</xdr:rowOff>
    </xdr:from>
    <xdr:to>
      <xdr:col>4</xdr:col>
      <xdr:colOff>152400</xdr:colOff>
      <xdr:row>303</xdr:row>
      <xdr:rowOff>71755</xdr:rowOff>
    </xdr:to>
    <xdr:sp>
      <xdr:nvSpPr>
        <xdr:cNvPr id="44" name="Host Control  2"/>
        <xdr:cNvSpPr/>
      </xdr:nvSpPr>
      <xdr:spPr>
        <a:xfrm>
          <a:off x="4588510" y="126370715"/>
          <a:ext cx="1555115" cy="589915"/>
        </a:xfrm>
        <a:prstGeom prst="rect">
          <a:avLst/>
        </a:prstGeom>
        <a:noFill/>
        <a:ln w="9525">
          <a:noFill/>
        </a:ln>
      </xdr:spPr>
    </xdr:sp>
    <xdr:clientData/>
  </xdr:twoCellAnchor>
  <xdr:twoCellAnchor editAs="oneCell">
    <xdr:from>
      <xdr:col>2</xdr:col>
      <xdr:colOff>1967230</xdr:colOff>
      <xdr:row>10</xdr:row>
      <xdr:rowOff>33020</xdr:rowOff>
    </xdr:from>
    <xdr:to>
      <xdr:col>4</xdr:col>
      <xdr:colOff>297361</xdr:colOff>
      <xdr:row>10</xdr:row>
      <xdr:rowOff>621665</xdr:rowOff>
    </xdr:to>
    <xdr:sp>
      <xdr:nvSpPr>
        <xdr:cNvPr id="45" name="Host Control  2"/>
        <xdr:cNvSpPr/>
      </xdr:nvSpPr>
      <xdr:spPr>
        <a:xfrm>
          <a:off x="4579620" y="5080635"/>
          <a:ext cx="1708785" cy="588645"/>
        </a:xfrm>
        <a:prstGeom prst="rect">
          <a:avLst/>
        </a:prstGeom>
        <a:noFill/>
        <a:ln w="9525">
          <a:noFill/>
        </a:ln>
      </xdr:spPr>
      <xdr:txBody>
        <a:bodyPr/>
        <a:p>
          <a:endParaRPr lang="zh-CN" altLang="en-US"/>
        </a:p>
      </xdr:txBody>
    </xdr:sp>
    <xdr:clientData/>
  </xdr:twoCellAnchor>
  <xdr:twoCellAnchor editAs="oneCell">
    <xdr:from>
      <xdr:col>12</xdr:col>
      <xdr:colOff>508635</xdr:colOff>
      <xdr:row>22</xdr:row>
      <xdr:rowOff>172085</xdr:rowOff>
    </xdr:from>
    <xdr:to>
      <xdr:col>13</xdr:col>
      <xdr:colOff>594087</xdr:colOff>
      <xdr:row>23</xdr:row>
      <xdr:rowOff>125730</xdr:rowOff>
    </xdr:to>
    <xdr:sp>
      <xdr:nvSpPr>
        <xdr:cNvPr id="47" name="Host Control  2"/>
        <xdr:cNvSpPr/>
      </xdr:nvSpPr>
      <xdr:spPr>
        <a:xfrm>
          <a:off x="18035270" y="12816840"/>
          <a:ext cx="1496695" cy="5899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93"/>
  <sheetViews>
    <sheetView tabSelected="1" zoomScale="70" zoomScaleNormal="70" workbookViewId="0">
      <selection activeCell="I78" sqref="I78"/>
    </sheetView>
  </sheetViews>
  <sheetFormatPr defaultColWidth="19.5" defaultRowHeight="12.6"/>
  <cols>
    <col min="1" max="1" width="9" style="19" customWidth="1"/>
    <col min="2" max="2" width="34.7631578947368" style="20" customWidth="1"/>
    <col min="3" max="3" width="19.5" style="20"/>
    <col min="4" max="4" width="19.5" style="21"/>
    <col min="5" max="5" width="19.3508771929825" style="22" customWidth="1"/>
    <col min="6" max="6" width="19.5" style="22"/>
    <col min="7" max="8" width="20.6666666666667" style="23"/>
    <col min="9" max="11" width="19.5" style="23"/>
    <col min="12" max="12" width="20.6666666666667" style="23"/>
    <col min="13" max="15" width="19.5" style="19"/>
    <col min="16" max="16" width="19.5" style="24"/>
    <col min="17" max="18" width="19.5" style="19"/>
    <col min="19" max="19" width="19.5" style="22"/>
    <col min="20" max="16384" width="19.5" style="19"/>
  </cols>
  <sheetData>
    <row r="1" s="16" customFormat="1" ht="18.75" customHeight="1" spans="1:22">
      <c r="A1" s="25" t="s">
        <v>0</v>
      </c>
      <c r="B1" s="26"/>
      <c r="C1" s="27"/>
      <c r="D1" s="28"/>
      <c r="E1" s="29"/>
      <c r="F1" s="30"/>
      <c r="G1" s="31"/>
      <c r="H1" s="31"/>
      <c r="I1" s="31"/>
      <c r="J1" s="31"/>
      <c r="K1" s="31"/>
      <c r="L1" s="31"/>
      <c r="M1" s="80"/>
      <c r="N1" s="80"/>
      <c r="O1" s="80"/>
      <c r="P1" s="81"/>
      <c r="Q1" s="93"/>
      <c r="R1" s="80"/>
      <c r="S1" s="29"/>
      <c r="T1" s="80"/>
      <c r="U1" s="80"/>
      <c r="V1" s="80"/>
    </row>
    <row r="2" s="16" customFormat="1" ht="45.95" customHeight="1" spans="1:22">
      <c r="A2" s="32" t="s">
        <v>1</v>
      </c>
      <c r="B2" s="32"/>
      <c r="C2" s="32"/>
      <c r="D2" s="33"/>
      <c r="E2" s="34"/>
      <c r="F2" s="32"/>
      <c r="G2" s="35"/>
      <c r="H2" s="35"/>
      <c r="I2" s="35"/>
      <c r="J2" s="35"/>
      <c r="K2" s="35"/>
      <c r="L2" s="35"/>
      <c r="M2" s="32"/>
      <c r="N2" s="32"/>
      <c r="O2" s="32"/>
      <c r="P2" s="32"/>
      <c r="Q2" s="32"/>
      <c r="R2" s="32"/>
      <c r="S2" s="34"/>
      <c r="T2" s="32"/>
      <c r="U2" s="32"/>
      <c r="V2" s="32"/>
    </row>
    <row r="3" s="16" customFormat="1" ht="36.95" customHeight="1" spans="1:22">
      <c r="A3" s="36" t="s">
        <v>2</v>
      </c>
      <c r="B3" s="36" t="s">
        <v>3</v>
      </c>
      <c r="C3" s="36" t="s">
        <v>4</v>
      </c>
      <c r="D3" s="36" t="s">
        <v>5</v>
      </c>
      <c r="E3" s="36" t="s">
        <v>6</v>
      </c>
      <c r="F3" s="36" t="s">
        <v>7</v>
      </c>
      <c r="G3" s="37" t="s">
        <v>8</v>
      </c>
      <c r="H3" s="37"/>
      <c r="I3" s="37"/>
      <c r="J3" s="37"/>
      <c r="K3" s="37"/>
      <c r="L3" s="37" t="s">
        <v>9</v>
      </c>
      <c r="M3" s="36" t="s">
        <v>10</v>
      </c>
      <c r="N3" s="36" t="s">
        <v>11</v>
      </c>
      <c r="O3" s="36"/>
      <c r="P3" s="36"/>
      <c r="Q3" s="36"/>
      <c r="R3" s="36" t="s">
        <v>12</v>
      </c>
      <c r="S3" s="36"/>
      <c r="T3" s="36" t="s">
        <v>13</v>
      </c>
      <c r="U3" s="36"/>
      <c r="V3" s="36" t="s">
        <v>14</v>
      </c>
    </row>
    <row r="4" s="16" customFormat="1" ht="46.5" customHeight="1" spans="1:22">
      <c r="A4" s="36"/>
      <c r="B4" s="36"/>
      <c r="C4" s="36"/>
      <c r="D4" s="36"/>
      <c r="E4" s="36"/>
      <c r="F4" s="36"/>
      <c r="G4" s="37" t="s">
        <v>15</v>
      </c>
      <c r="H4" s="37" t="s">
        <v>16</v>
      </c>
      <c r="I4" s="37" t="s">
        <v>17</v>
      </c>
      <c r="J4" s="37" t="s">
        <v>18</v>
      </c>
      <c r="K4" s="37" t="s">
        <v>19</v>
      </c>
      <c r="L4" s="37"/>
      <c r="M4" s="36" t="s">
        <v>20</v>
      </c>
      <c r="N4" s="36" t="s">
        <v>21</v>
      </c>
      <c r="O4" s="36" t="s">
        <v>22</v>
      </c>
      <c r="P4" s="36" t="s">
        <v>23</v>
      </c>
      <c r="Q4" s="36" t="s">
        <v>24</v>
      </c>
      <c r="R4" s="36" t="s">
        <v>25</v>
      </c>
      <c r="S4" s="36" t="s">
        <v>26</v>
      </c>
      <c r="T4" s="36" t="s">
        <v>27</v>
      </c>
      <c r="U4" s="36" t="s">
        <v>28</v>
      </c>
      <c r="V4" s="36"/>
    </row>
    <row r="5" s="16" customFormat="1" ht="33" customHeight="1" spans="1:22">
      <c r="A5" s="38" t="s">
        <v>15</v>
      </c>
      <c r="B5" s="39"/>
      <c r="C5" s="39"/>
      <c r="D5" s="40"/>
      <c r="E5" s="41"/>
      <c r="F5" s="42"/>
      <c r="G5" s="37">
        <f t="shared" ref="G5:L5" si="0">G6+G73</f>
        <v>242764827.62</v>
      </c>
      <c r="H5" s="37">
        <f t="shared" si="0"/>
        <v>242764827.62</v>
      </c>
      <c r="I5" s="37">
        <f t="shared" si="0"/>
        <v>0</v>
      </c>
      <c r="J5" s="37">
        <f t="shared" si="0"/>
        <v>0</v>
      </c>
      <c r="K5" s="37">
        <f t="shared" si="0"/>
        <v>0</v>
      </c>
      <c r="L5" s="37">
        <f t="shared" si="0"/>
        <v>229561447.96</v>
      </c>
      <c r="M5" s="37"/>
      <c r="N5" s="37"/>
      <c r="O5" s="37"/>
      <c r="P5" s="37"/>
      <c r="Q5" s="37">
        <f>Q6+Q73</f>
        <v>0</v>
      </c>
      <c r="R5" s="36"/>
      <c r="S5" s="44"/>
      <c r="T5" s="36"/>
      <c r="U5" s="36"/>
      <c r="V5" s="36"/>
    </row>
    <row r="6" s="16" customFormat="1" ht="33" customHeight="1" spans="1:22">
      <c r="A6" s="36" t="s">
        <v>29</v>
      </c>
      <c r="B6" s="36"/>
      <c r="C6" s="36" t="s">
        <v>30</v>
      </c>
      <c r="D6" s="43"/>
      <c r="E6" s="44"/>
      <c r="F6" s="36"/>
      <c r="G6" s="45">
        <f>G7+G49+G61+G71+G68</f>
        <v>62364827.62</v>
      </c>
      <c r="H6" s="45">
        <f t="shared" ref="H6:L6" si="1">H7+H49+H61+H71+H68</f>
        <v>62364827.62</v>
      </c>
      <c r="I6" s="45">
        <f t="shared" si="1"/>
        <v>0</v>
      </c>
      <c r="J6" s="45">
        <f t="shared" si="1"/>
        <v>0</v>
      </c>
      <c r="K6" s="45">
        <f t="shared" si="1"/>
        <v>0</v>
      </c>
      <c r="L6" s="45">
        <f t="shared" si="1"/>
        <v>49161447.96</v>
      </c>
      <c r="M6" s="45"/>
      <c r="N6" s="45"/>
      <c r="O6" s="45"/>
      <c r="P6" s="45"/>
      <c r="Q6" s="45">
        <f>Q7+Q49+Q61+Q71</f>
        <v>0</v>
      </c>
      <c r="R6" s="43"/>
      <c r="S6" s="94"/>
      <c r="T6" s="43"/>
      <c r="U6" s="43"/>
      <c r="V6" s="43"/>
    </row>
    <row r="7" s="16" customFormat="1" ht="33" customHeight="1" spans="1:22">
      <c r="A7" s="36" t="s">
        <v>31</v>
      </c>
      <c r="B7" s="36"/>
      <c r="C7" s="36" t="s">
        <v>32</v>
      </c>
      <c r="D7" s="43"/>
      <c r="E7" s="44"/>
      <c r="F7" s="36"/>
      <c r="G7" s="45">
        <f>SUM(H7:K7)</f>
        <v>38042203.13</v>
      </c>
      <c r="H7" s="45">
        <f>SUM(H8:H48)</f>
        <v>38042203.13</v>
      </c>
      <c r="I7" s="45">
        <f>SUM(I8:I48)</f>
        <v>0</v>
      </c>
      <c r="J7" s="45">
        <f>SUM(J8:J48)</f>
        <v>0</v>
      </c>
      <c r="K7" s="45">
        <f>SUM(K8:K48)</f>
        <v>0</v>
      </c>
      <c r="L7" s="45">
        <f>SUM(L8:L48)</f>
        <v>38042203.13</v>
      </c>
      <c r="M7" s="43"/>
      <c r="N7" s="43"/>
      <c r="O7" s="43"/>
      <c r="P7" s="43"/>
      <c r="Q7" s="43"/>
      <c r="R7" s="43"/>
      <c r="S7" s="94"/>
      <c r="T7" s="43"/>
      <c r="U7" s="43"/>
      <c r="V7" s="43"/>
    </row>
    <row r="8" s="16" customFormat="1" ht="50.1" customHeight="1" spans="1:22">
      <c r="A8" s="46">
        <v>1</v>
      </c>
      <c r="B8" s="47" t="s">
        <v>33</v>
      </c>
      <c r="C8" s="47" t="s">
        <v>33</v>
      </c>
      <c r="D8" s="43" t="s">
        <v>34</v>
      </c>
      <c r="E8" s="48" t="s">
        <v>35</v>
      </c>
      <c r="F8" s="49" t="s">
        <v>36</v>
      </c>
      <c r="G8" s="50">
        <f t="shared" ref="G8:G39" si="2">H8</f>
        <v>878009.33</v>
      </c>
      <c r="H8" s="51">
        <v>878009.33</v>
      </c>
      <c r="I8" s="50"/>
      <c r="J8" s="50"/>
      <c r="K8" s="50"/>
      <c r="L8" s="50">
        <f t="shared" ref="L8:L39" si="3">H8</f>
        <v>878009.33</v>
      </c>
      <c r="M8" s="46" t="s">
        <v>37</v>
      </c>
      <c r="N8" s="46" t="s">
        <v>38</v>
      </c>
      <c r="O8" s="43"/>
      <c r="P8" s="82"/>
      <c r="Q8" s="43"/>
      <c r="R8" s="43" t="s">
        <v>39</v>
      </c>
      <c r="S8" s="48" t="s">
        <v>35</v>
      </c>
      <c r="T8" s="43"/>
      <c r="U8" s="43"/>
      <c r="V8" s="43"/>
    </row>
    <row r="9" s="16" customFormat="1" ht="50.1" customHeight="1" spans="1:22">
      <c r="A9" s="46">
        <v>2</v>
      </c>
      <c r="B9" s="47" t="s">
        <v>40</v>
      </c>
      <c r="C9" s="47" t="s">
        <v>40</v>
      </c>
      <c r="D9" s="43" t="s">
        <v>41</v>
      </c>
      <c r="E9" s="48" t="s">
        <v>35</v>
      </c>
      <c r="F9" s="49" t="s">
        <v>42</v>
      </c>
      <c r="G9" s="50">
        <f t="shared" si="2"/>
        <v>617910.81</v>
      </c>
      <c r="H9" s="51">
        <v>617910.81</v>
      </c>
      <c r="I9" s="45"/>
      <c r="J9" s="45"/>
      <c r="K9" s="45"/>
      <c r="L9" s="50">
        <f t="shared" si="3"/>
        <v>617910.81</v>
      </c>
      <c r="M9" s="46" t="s">
        <v>37</v>
      </c>
      <c r="N9" s="46" t="s">
        <v>38</v>
      </c>
      <c r="O9" s="43"/>
      <c r="P9" s="82"/>
      <c r="Q9" s="43"/>
      <c r="R9" s="43" t="s">
        <v>39</v>
      </c>
      <c r="S9" s="48" t="s">
        <v>35</v>
      </c>
      <c r="T9" s="43"/>
      <c r="U9" s="43"/>
      <c r="V9" s="43"/>
    </row>
    <row r="10" s="16" customFormat="1" ht="50.1" customHeight="1" spans="1:22">
      <c r="A10" s="46">
        <v>3</v>
      </c>
      <c r="B10" s="47" t="s">
        <v>43</v>
      </c>
      <c r="C10" s="47" t="s">
        <v>43</v>
      </c>
      <c r="D10" s="43" t="s">
        <v>44</v>
      </c>
      <c r="E10" s="52" t="s">
        <v>45</v>
      </c>
      <c r="F10" s="49" t="s">
        <v>46</v>
      </c>
      <c r="G10" s="50">
        <f t="shared" si="2"/>
        <v>802615</v>
      </c>
      <c r="H10" s="51">
        <v>802615</v>
      </c>
      <c r="I10" s="45"/>
      <c r="J10" s="45"/>
      <c r="K10" s="45"/>
      <c r="L10" s="50">
        <f t="shared" si="3"/>
        <v>802615</v>
      </c>
      <c r="M10" s="46" t="s">
        <v>37</v>
      </c>
      <c r="N10" s="46" t="s">
        <v>38</v>
      </c>
      <c r="O10" s="43"/>
      <c r="P10" s="52"/>
      <c r="Q10" s="43"/>
      <c r="R10" s="43" t="s">
        <v>39</v>
      </c>
      <c r="S10" s="52" t="s">
        <v>45</v>
      </c>
      <c r="T10" s="43"/>
      <c r="U10" s="43"/>
      <c r="V10" s="43"/>
    </row>
    <row r="11" s="16" customFormat="1" ht="50.1" customHeight="1" spans="1:22">
      <c r="A11" s="46">
        <v>4</v>
      </c>
      <c r="B11" s="47" t="s">
        <v>47</v>
      </c>
      <c r="C11" s="47" t="s">
        <v>47</v>
      </c>
      <c r="D11" s="43" t="s">
        <v>48</v>
      </c>
      <c r="E11" s="53" t="s">
        <v>49</v>
      </c>
      <c r="F11" s="49" t="s">
        <v>50</v>
      </c>
      <c r="G11" s="50">
        <f t="shared" si="2"/>
        <v>1497000</v>
      </c>
      <c r="H11" s="51">
        <v>1497000</v>
      </c>
      <c r="I11" s="45"/>
      <c r="J11" s="45"/>
      <c r="K11" s="45"/>
      <c r="L11" s="50">
        <f t="shared" si="3"/>
        <v>1497000</v>
      </c>
      <c r="M11" s="46" t="s">
        <v>37</v>
      </c>
      <c r="N11" s="46" t="s">
        <v>38</v>
      </c>
      <c r="O11" s="43"/>
      <c r="P11" s="62"/>
      <c r="Q11" s="43"/>
      <c r="R11" s="43" t="s">
        <v>39</v>
      </c>
      <c r="S11" s="53" t="s">
        <v>49</v>
      </c>
      <c r="T11" s="43"/>
      <c r="U11" s="43"/>
      <c r="V11" s="43"/>
    </row>
    <row r="12" s="16" customFormat="1" ht="50.1" customHeight="1" spans="1:22">
      <c r="A12" s="46">
        <v>5</v>
      </c>
      <c r="B12" s="47" t="s">
        <v>51</v>
      </c>
      <c r="C12" s="47" t="s">
        <v>51</v>
      </c>
      <c r="D12" s="43" t="s">
        <v>52</v>
      </c>
      <c r="E12" s="53" t="s">
        <v>53</v>
      </c>
      <c r="F12" s="49" t="s">
        <v>54</v>
      </c>
      <c r="G12" s="50">
        <f t="shared" si="2"/>
        <v>888300</v>
      </c>
      <c r="H12" s="51">
        <v>888300</v>
      </c>
      <c r="I12" s="45"/>
      <c r="J12" s="45"/>
      <c r="K12" s="45"/>
      <c r="L12" s="50">
        <f t="shared" si="3"/>
        <v>888300</v>
      </c>
      <c r="M12" s="46" t="s">
        <v>37</v>
      </c>
      <c r="N12" s="46" t="s">
        <v>38</v>
      </c>
      <c r="O12" s="43"/>
      <c r="P12" s="62"/>
      <c r="Q12" s="43"/>
      <c r="R12" s="43" t="s">
        <v>39</v>
      </c>
      <c r="S12" s="53" t="s">
        <v>53</v>
      </c>
      <c r="T12" s="43"/>
      <c r="U12" s="43"/>
      <c r="V12" s="43"/>
    </row>
    <row r="13" s="16" customFormat="1" ht="50.1" customHeight="1" spans="1:22">
      <c r="A13" s="46">
        <v>6</v>
      </c>
      <c r="B13" s="47" t="s">
        <v>55</v>
      </c>
      <c r="C13" s="47" t="s">
        <v>55</v>
      </c>
      <c r="D13" s="43" t="s">
        <v>56</v>
      </c>
      <c r="E13" s="52" t="s">
        <v>57</v>
      </c>
      <c r="F13" s="49" t="s">
        <v>58</v>
      </c>
      <c r="G13" s="50">
        <f t="shared" si="2"/>
        <v>554841.19</v>
      </c>
      <c r="H13" s="51">
        <v>554841.19</v>
      </c>
      <c r="I13" s="45"/>
      <c r="J13" s="45"/>
      <c r="K13" s="45"/>
      <c r="L13" s="50">
        <f t="shared" si="3"/>
        <v>554841.19</v>
      </c>
      <c r="M13" s="46" t="s">
        <v>37</v>
      </c>
      <c r="N13" s="46" t="s">
        <v>38</v>
      </c>
      <c r="O13" s="43"/>
      <c r="P13" s="62"/>
      <c r="Q13" s="43"/>
      <c r="R13" s="43" t="s">
        <v>39</v>
      </c>
      <c r="S13" s="52" t="s">
        <v>57</v>
      </c>
      <c r="T13" s="43"/>
      <c r="U13" s="43"/>
      <c r="V13" s="43"/>
    </row>
    <row r="14" s="16" customFormat="1" ht="50.1" customHeight="1" spans="1:22">
      <c r="A14" s="46">
        <v>7</v>
      </c>
      <c r="B14" s="47" t="s">
        <v>59</v>
      </c>
      <c r="C14" s="47" t="s">
        <v>59</v>
      </c>
      <c r="D14" s="43" t="s">
        <v>60</v>
      </c>
      <c r="E14" s="52" t="s">
        <v>61</v>
      </c>
      <c r="F14" s="49" t="s">
        <v>62</v>
      </c>
      <c r="G14" s="50">
        <f t="shared" si="2"/>
        <v>473000</v>
      </c>
      <c r="H14" s="51">
        <v>473000</v>
      </c>
      <c r="I14" s="45"/>
      <c r="J14" s="45"/>
      <c r="K14" s="45"/>
      <c r="L14" s="50">
        <f t="shared" si="3"/>
        <v>473000</v>
      </c>
      <c r="M14" s="46" t="s">
        <v>37</v>
      </c>
      <c r="N14" s="46" t="s">
        <v>38</v>
      </c>
      <c r="O14" s="43"/>
      <c r="P14" s="62"/>
      <c r="Q14" s="43"/>
      <c r="R14" s="43" t="s">
        <v>39</v>
      </c>
      <c r="S14" s="52" t="s">
        <v>61</v>
      </c>
      <c r="T14" s="43"/>
      <c r="U14" s="43"/>
      <c r="V14" s="43"/>
    </row>
    <row r="15" s="16" customFormat="1" ht="50.1" customHeight="1" spans="1:22">
      <c r="A15" s="46">
        <v>8</v>
      </c>
      <c r="B15" s="47" t="s">
        <v>63</v>
      </c>
      <c r="C15" s="47" t="s">
        <v>63</v>
      </c>
      <c r="D15" s="43" t="s">
        <v>64</v>
      </c>
      <c r="E15" s="52" t="s">
        <v>65</v>
      </c>
      <c r="F15" s="49" t="s">
        <v>66</v>
      </c>
      <c r="G15" s="50">
        <f t="shared" si="2"/>
        <v>471200</v>
      </c>
      <c r="H15" s="51">
        <v>471200</v>
      </c>
      <c r="I15" s="45"/>
      <c r="J15" s="45"/>
      <c r="K15" s="45"/>
      <c r="L15" s="50">
        <f t="shared" si="3"/>
        <v>471200</v>
      </c>
      <c r="M15" s="46" t="s">
        <v>37</v>
      </c>
      <c r="N15" s="46" t="s">
        <v>38</v>
      </c>
      <c r="O15" s="43"/>
      <c r="P15" s="62"/>
      <c r="Q15" s="43"/>
      <c r="R15" s="43" t="s">
        <v>39</v>
      </c>
      <c r="S15" s="52" t="s">
        <v>65</v>
      </c>
      <c r="T15" s="43"/>
      <c r="U15" s="43"/>
      <c r="V15" s="43"/>
    </row>
    <row r="16" s="16" customFormat="1" ht="50.1" customHeight="1" spans="1:22">
      <c r="A16" s="46">
        <v>9</v>
      </c>
      <c r="B16" s="47" t="s">
        <v>67</v>
      </c>
      <c r="C16" s="47" t="s">
        <v>67</v>
      </c>
      <c r="D16" s="43" t="s">
        <v>68</v>
      </c>
      <c r="E16" s="52" t="s">
        <v>69</v>
      </c>
      <c r="F16" s="49" t="s">
        <v>70</v>
      </c>
      <c r="G16" s="50">
        <f t="shared" si="2"/>
        <v>882700</v>
      </c>
      <c r="H16" s="51">
        <v>882700</v>
      </c>
      <c r="I16" s="45"/>
      <c r="J16" s="45"/>
      <c r="K16" s="45"/>
      <c r="L16" s="50">
        <f t="shared" si="3"/>
        <v>882700</v>
      </c>
      <c r="M16" s="46" t="s">
        <v>37</v>
      </c>
      <c r="N16" s="46" t="s">
        <v>38</v>
      </c>
      <c r="O16" s="43"/>
      <c r="P16" s="62"/>
      <c r="Q16" s="43"/>
      <c r="R16" s="43" t="s">
        <v>39</v>
      </c>
      <c r="S16" s="52" t="s">
        <v>69</v>
      </c>
      <c r="T16" s="43"/>
      <c r="U16" s="43"/>
      <c r="V16" s="43"/>
    </row>
    <row r="17" s="16" customFormat="1" ht="50.1" customHeight="1" spans="1:22">
      <c r="A17" s="46">
        <v>10</v>
      </c>
      <c r="B17" s="47" t="s">
        <v>71</v>
      </c>
      <c r="C17" s="47" t="s">
        <v>71</v>
      </c>
      <c r="D17" s="43" t="s">
        <v>72</v>
      </c>
      <c r="E17" s="52" t="s">
        <v>73</v>
      </c>
      <c r="F17" s="49" t="s">
        <v>74</v>
      </c>
      <c r="G17" s="50">
        <f t="shared" si="2"/>
        <v>1209432.26</v>
      </c>
      <c r="H17" s="51">
        <v>1209432.26</v>
      </c>
      <c r="I17" s="45"/>
      <c r="J17" s="45"/>
      <c r="K17" s="45"/>
      <c r="L17" s="50">
        <f t="shared" si="3"/>
        <v>1209432.26</v>
      </c>
      <c r="M17" s="46" t="s">
        <v>37</v>
      </c>
      <c r="N17" s="46" t="s">
        <v>38</v>
      </c>
      <c r="O17" s="43"/>
      <c r="P17" s="62"/>
      <c r="Q17" s="43"/>
      <c r="R17" s="43" t="s">
        <v>39</v>
      </c>
      <c r="S17" s="52" t="s">
        <v>73</v>
      </c>
      <c r="T17" s="43"/>
      <c r="U17" s="43"/>
      <c r="V17" s="43"/>
    </row>
    <row r="18" s="16" customFormat="1" ht="50.1" customHeight="1" spans="1:22">
      <c r="A18" s="46">
        <v>11</v>
      </c>
      <c r="B18" s="47" t="s">
        <v>75</v>
      </c>
      <c r="C18" s="47" t="s">
        <v>75</v>
      </c>
      <c r="D18" s="43" t="s">
        <v>76</v>
      </c>
      <c r="E18" s="52" t="s">
        <v>77</v>
      </c>
      <c r="F18" s="49" t="s">
        <v>78</v>
      </c>
      <c r="G18" s="50">
        <f t="shared" si="2"/>
        <v>1330670</v>
      </c>
      <c r="H18" s="51">
        <v>1330670</v>
      </c>
      <c r="I18" s="45"/>
      <c r="J18" s="45"/>
      <c r="K18" s="45"/>
      <c r="L18" s="50">
        <f t="shared" si="3"/>
        <v>1330670</v>
      </c>
      <c r="M18" s="46" t="s">
        <v>37</v>
      </c>
      <c r="N18" s="46" t="s">
        <v>38</v>
      </c>
      <c r="O18" s="43"/>
      <c r="P18" s="62"/>
      <c r="Q18" s="43"/>
      <c r="R18" s="43" t="s">
        <v>39</v>
      </c>
      <c r="S18" s="52" t="s">
        <v>77</v>
      </c>
      <c r="T18" s="43"/>
      <c r="U18" s="43"/>
      <c r="V18" s="43"/>
    </row>
    <row r="19" s="16" customFormat="1" ht="47.1" customHeight="1" spans="1:22">
      <c r="A19" s="46">
        <v>12</v>
      </c>
      <c r="B19" s="47" t="s">
        <v>79</v>
      </c>
      <c r="C19" s="47" t="s">
        <v>79</v>
      </c>
      <c r="D19" s="43" t="s">
        <v>80</v>
      </c>
      <c r="E19" s="52" t="s">
        <v>81</v>
      </c>
      <c r="F19" s="49" t="s">
        <v>82</v>
      </c>
      <c r="G19" s="50">
        <f t="shared" si="2"/>
        <v>794044.05</v>
      </c>
      <c r="H19" s="51">
        <v>794044.05</v>
      </c>
      <c r="I19" s="45"/>
      <c r="J19" s="45"/>
      <c r="K19" s="45"/>
      <c r="L19" s="50">
        <f t="shared" si="3"/>
        <v>794044.05</v>
      </c>
      <c r="M19" s="46" t="s">
        <v>37</v>
      </c>
      <c r="N19" s="46" t="s">
        <v>38</v>
      </c>
      <c r="O19" s="43"/>
      <c r="P19" s="62"/>
      <c r="Q19" s="43"/>
      <c r="R19" s="43" t="s">
        <v>39</v>
      </c>
      <c r="S19" s="52" t="s">
        <v>81</v>
      </c>
      <c r="T19" s="43"/>
      <c r="U19" s="43"/>
      <c r="V19" s="43"/>
    </row>
    <row r="20" s="16" customFormat="1" ht="50.1" customHeight="1" spans="1:22">
      <c r="A20" s="46">
        <v>13</v>
      </c>
      <c r="B20" s="47" t="s">
        <v>83</v>
      </c>
      <c r="C20" s="47" t="s">
        <v>83</v>
      </c>
      <c r="D20" s="43" t="s">
        <v>84</v>
      </c>
      <c r="E20" s="52" t="s">
        <v>85</v>
      </c>
      <c r="F20" s="49" t="s">
        <v>86</v>
      </c>
      <c r="G20" s="50">
        <f t="shared" si="2"/>
        <v>593082.03</v>
      </c>
      <c r="H20" s="51">
        <v>593082.03</v>
      </c>
      <c r="I20" s="50"/>
      <c r="J20" s="50"/>
      <c r="K20" s="50"/>
      <c r="L20" s="50">
        <f t="shared" si="3"/>
        <v>593082.03</v>
      </c>
      <c r="M20" s="46" t="s">
        <v>37</v>
      </c>
      <c r="N20" s="46" t="s">
        <v>38</v>
      </c>
      <c r="O20" s="43"/>
      <c r="P20" s="62"/>
      <c r="Q20" s="43"/>
      <c r="R20" s="43" t="s">
        <v>39</v>
      </c>
      <c r="S20" s="52" t="s">
        <v>85</v>
      </c>
      <c r="T20" s="43"/>
      <c r="U20" s="43"/>
      <c r="V20" s="43"/>
    </row>
    <row r="21" s="16" customFormat="1" ht="50.1" customHeight="1" spans="1:22">
      <c r="A21" s="46">
        <v>14</v>
      </c>
      <c r="B21" s="47" t="s">
        <v>87</v>
      </c>
      <c r="C21" s="47" t="s">
        <v>87</v>
      </c>
      <c r="D21" s="54" t="s">
        <v>88</v>
      </c>
      <c r="E21" s="52" t="s">
        <v>89</v>
      </c>
      <c r="F21" s="49" t="s">
        <v>90</v>
      </c>
      <c r="G21" s="50">
        <f t="shared" si="2"/>
        <v>1148202.61</v>
      </c>
      <c r="H21" s="51">
        <v>1148202.61</v>
      </c>
      <c r="I21" s="83"/>
      <c r="J21" s="83"/>
      <c r="K21" s="83"/>
      <c r="L21" s="50">
        <f t="shared" si="3"/>
        <v>1148202.61</v>
      </c>
      <c r="M21" s="46" t="s">
        <v>37</v>
      </c>
      <c r="N21" s="46" t="s">
        <v>38</v>
      </c>
      <c r="O21" s="43"/>
      <c r="P21" s="52"/>
      <c r="Q21" s="54"/>
      <c r="R21" s="43" t="s">
        <v>39</v>
      </c>
      <c r="S21" s="52" t="s">
        <v>89</v>
      </c>
      <c r="T21" s="54"/>
      <c r="U21" s="54"/>
      <c r="V21" s="54"/>
    </row>
    <row r="22" s="17" customFormat="1" ht="50.1" customHeight="1" spans="1:22">
      <c r="A22" s="46">
        <v>15</v>
      </c>
      <c r="B22" s="47" t="s">
        <v>91</v>
      </c>
      <c r="C22" s="47" t="s">
        <v>91</v>
      </c>
      <c r="D22" s="54" t="s">
        <v>92</v>
      </c>
      <c r="E22" s="52" t="s">
        <v>93</v>
      </c>
      <c r="F22" s="49" t="s">
        <v>94</v>
      </c>
      <c r="G22" s="50">
        <f t="shared" si="2"/>
        <v>800000</v>
      </c>
      <c r="H22" s="51">
        <v>800000</v>
      </c>
      <c r="I22" s="83"/>
      <c r="J22" s="83"/>
      <c r="K22" s="83"/>
      <c r="L22" s="50">
        <f t="shared" si="3"/>
        <v>800000</v>
      </c>
      <c r="M22" s="46" t="s">
        <v>37</v>
      </c>
      <c r="N22" s="46" t="s">
        <v>38</v>
      </c>
      <c r="O22" s="43"/>
      <c r="P22" s="52"/>
      <c r="Q22" s="54"/>
      <c r="R22" s="43" t="s">
        <v>39</v>
      </c>
      <c r="S22" s="52" t="s">
        <v>93</v>
      </c>
      <c r="T22" s="54"/>
      <c r="U22" s="54"/>
      <c r="V22" s="54"/>
    </row>
    <row r="23" s="16" customFormat="1" ht="50.1" customHeight="1" spans="1:22">
      <c r="A23" s="46">
        <v>16</v>
      </c>
      <c r="B23" s="47" t="s">
        <v>95</v>
      </c>
      <c r="C23" s="47" t="s">
        <v>95</v>
      </c>
      <c r="D23" s="54" t="s">
        <v>96</v>
      </c>
      <c r="E23" s="52" t="s">
        <v>97</v>
      </c>
      <c r="F23" s="49" t="s">
        <v>98</v>
      </c>
      <c r="G23" s="50">
        <f t="shared" si="2"/>
        <v>988800</v>
      </c>
      <c r="H23" s="51">
        <v>988800</v>
      </c>
      <c r="I23" s="83"/>
      <c r="J23" s="83"/>
      <c r="K23" s="83"/>
      <c r="L23" s="50">
        <f t="shared" si="3"/>
        <v>988800</v>
      </c>
      <c r="M23" s="46" t="s">
        <v>37</v>
      </c>
      <c r="N23" s="46" t="s">
        <v>38</v>
      </c>
      <c r="O23" s="43"/>
      <c r="P23" s="52"/>
      <c r="Q23" s="54"/>
      <c r="R23" s="43" t="s">
        <v>39</v>
      </c>
      <c r="S23" s="52" t="s">
        <v>97</v>
      </c>
      <c r="T23" s="54"/>
      <c r="U23" s="54"/>
      <c r="V23" s="54"/>
    </row>
    <row r="24" s="16" customFormat="1" ht="50.1" customHeight="1" spans="1:22">
      <c r="A24" s="46">
        <v>17</v>
      </c>
      <c r="B24" s="47" t="s">
        <v>99</v>
      </c>
      <c r="C24" s="47" t="s">
        <v>99</v>
      </c>
      <c r="D24" s="54" t="s">
        <v>100</v>
      </c>
      <c r="E24" s="52" t="s">
        <v>101</v>
      </c>
      <c r="F24" s="49" t="s">
        <v>102</v>
      </c>
      <c r="G24" s="50">
        <f t="shared" si="2"/>
        <v>811600</v>
      </c>
      <c r="H24" s="51">
        <v>811600</v>
      </c>
      <c r="I24" s="83"/>
      <c r="J24" s="83"/>
      <c r="K24" s="83"/>
      <c r="L24" s="50">
        <f t="shared" si="3"/>
        <v>811600</v>
      </c>
      <c r="M24" s="46" t="s">
        <v>37</v>
      </c>
      <c r="N24" s="46" t="s">
        <v>38</v>
      </c>
      <c r="O24" s="43"/>
      <c r="P24" s="52"/>
      <c r="Q24" s="54"/>
      <c r="R24" s="43" t="s">
        <v>39</v>
      </c>
      <c r="S24" s="52" t="s">
        <v>103</v>
      </c>
      <c r="T24" s="54"/>
      <c r="U24" s="54"/>
      <c r="V24" s="54"/>
    </row>
    <row r="25" s="16" customFormat="1" ht="50.1" customHeight="1" spans="1:22">
      <c r="A25" s="46">
        <v>18</v>
      </c>
      <c r="B25" s="47" t="s">
        <v>104</v>
      </c>
      <c r="C25" s="47" t="s">
        <v>104</v>
      </c>
      <c r="D25" s="54" t="s">
        <v>105</v>
      </c>
      <c r="E25" s="52" t="s">
        <v>106</v>
      </c>
      <c r="F25" s="49" t="s">
        <v>107</v>
      </c>
      <c r="G25" s="50">
        <f t="shared" si="2"/>
        <v>1351900</v>
      </c>
      <c r="H25" s="51">
        <v>1351900</v>
      </c>
      <c r="I25" s="83"/>
      <c r="J25" s="83"/>
      <c r="K25" s="83"/>
      <c r="L25" s="50">
        <f t="shared" si="3"/>
        <v>1351900</v>
      </c>
      <c r="M25" s="46" t="s">
        <v>37</v>
      </c>
      <c r="N25" s="46" t="s">
        <v>38</v>
      </c>
      <c r="O25" s="43"/>
      <c r="P25" s="52"/>
      <c r="Q25" s="54"/>
      <c r="R25" s="43" t="s">
        <v>39</v>
      </c>
      <c r="S25" s="52" t="s">
        <v>106</v>
      </c>
      <c r="T25" s="54"/>
      <c r="U25" s="54"/>
      <c r="V25" s="54"/>
    </row>
    <row r="26" s="16" customFormat="1" ht="50.1" customHeight="1" spans="1:22">
      <c r="A26" s="46">
        <v>19</v>
      </c>
      <c r="B26" s="47" t="s">
        <v>108</v>
      </c>
      <c r="C26" s="47" t="s">
        <v>108</v>
      </c>
      <c r="D26" s="54" t="s">
        <v>109</v>
      </c>
      <c r="E26" s="52" t="s">
        <v>110</v>
      </c>
      <c r="F26" s="49" t="s">
        <v>111</v>
      </c>
      <c r="G26" s="50">
        <f t="shared" si="2"/>
        <v>800000</v>
      </c>
      <c r="H26" s="51">
        <v>800000</v>
      </c>
      <c r="I26" s="83"/>
      <c r="J26" s="83"/>
      <c r="K26" s="83"/>
      <c r="L26" s="50">
        <f t="shared" si="3"/>
        <v>800000</v>
      </c>
      <c r="M26" s="46" t="s">
        <v>37</v>
      </c>
      <c r="N26" s="46" t="s">
        <v>38</v>
      </c>
      <c r="O26" s="43"/>
      <c r="P26" s="52"/>
      <c r="Q26" s="54"/>
      <c r="R26" s="43" t="s">
        <v>39</v>
      </c>
      <c r="S26" s="52" t="s">
        <v>110</v>
      </c>
      <c r="T26" s="54"/>
      <c r="U26" s="54"/>
      <c r="V26" s="54"/>
    </row>
    <row r="27" s="16" customFormat="1" ht="50.1" customHeight="1" spans="1:22">
      <c r="A27" s="46">
        <v>20</v>
      </c>
      <c r="B27" s="47" t="s">
        <v>112</v>
      </c>
      <c r="C27" s="47" t="s">
        <v>112</v>
      </c>
      <c r="D27" s="43" t="s">
        <v>113</v>
      </c>
      <c r="E27" s="52" t="s">
        <v>114</v>
      </c>
      <c r="F27" s="49" t="s">
        <v>115</v>
      </c>
      <c r="G27" s="50">
        <f t="shared" si="2"/>
        <v>1083667.73</v>
      </c>
      <c r="H27" s="51">
        <v>1083667.73</v>
      </c>
      <c r="I27" s="83"/>
      <c r="J27" s="83"/>
      <c r="K27" s="83"/>
      <c r="L27" s="50">
        <f t="shared" si="3"/>
        <v>1083667.73</v>
      </c>
      <c r="M27" s="46" t="s">
        <v>37</v>
      </c>
      <c r="N27" s="46" t="s">
        <v>38</v>
      </c>
      <c r="O27" s="84"/>
      <c r="P27" s="48"/>
      <c r="Q27" s="54"/>
      <c r="R27" s="43" t="s">
        <v>39</v>
      </c>
      <c r="S27" s="52" t="s">
        <v>114</v>
      </c>
      <c r="T27" s="43"/>
      <c r="U27" s="43"/>
      <c r="V27" s="43"/>
    </row>
    <row r="28" s="16" customFormat="1" ht="50.1" customHeight="1" spans="1:22">
      <c r="A28" s="46">
        <v>21</v>
      </c>
      <c r="B28" s="47" t="s">
        <v>116</v>
      </c>
      <c r="C28" s="47" t="s">
        <v>116</v>
      </c>
      <c r="D28" s="43" t="s">
        <v>117</v>
      </c>
      <c r="E28" s="52" t="s">
        <v>118</v>
      </c>
      <c r="F28" s="49" t="s">
        <v>119</v>
      </c>
      <c r="G28" s="50">
        <f t="shared" si="2"/>
        <v>640000</v>
      </c>
      <c r="H28" s="51">
        <v>640000</v>
      </c>
      <c r="I28" s="85"/>
      <c r="J28" s="85"/>
      <c r="K28" s="85"/>
      <c r="L28" s="50">
        <f t="shared" si="3"/>
        <v>640000</v>
      </c>
      <c r="M28" s="46" t="s">
        <v>37</v>
      </c>
      <c r="N28" s="46" t="s">
        <v>38</v>
      </c>
      <c r="O28" s="84"/>
      <c r="P28" s="48"/>
      <c r="Q28" s="95"/>
      <c r="R28" s="43" t="s">
        <v>39</v>
      </c>
      <c r="S28" s="52" t="s">
        <v>118</v>
      </c>
      <c r="T28" s="43"/>
      <c r="U28" s="43"/>
      <c r="V28" s="43"/>
    </row>
    <row r="29" s="16" customFormat="1" ht="50.1" customHeight="1" spans="1:22">
      <c r="A29" s="46">
        <v>22</v>
      </c>
      <c r="B29" s="47" t="s">
        <v>120</v>
      </c>
      <c r="C29" s="47" t="s">
        <v>120</v>
      </c>
      <c r="D29" s="43" t="s">
        <v>121</v>
      </c>
      <c r="E29" s="52" t="s">
        <v>122</v>
      </c>
      <c r="F29" s="49" t="s">
        <v>123</v>
      </c>
      <c r="G29" s="50">
        <f t="shared" si="2"/>
        <v>703600</v>
      </c>
      <c r="H29" s="51">
        <v>703600</v>
      </c>
      <c r="I29" s="85"/>
      <c r="J29" s="85"/>
      <c r="K29" s="85"/>
      <c r="L29" s="50">
        <f t="shared" si="3"/>
        <v>703600</v>
      </c>
      <c r="M29" s="46" t="s">
        <v>37</v>
      </c>
      <c r="N29" s="46" t="s">
        <v>38</v>
      </c>
      <c r="O29" s="84"/>
      <c r="P29" s="48"/>
      <c r="Q29" s="95"/>
      <c r="R29" s="43" t="s">
        <v>39</v>
      </c>
      <c r="S29" s="52" t="s">
        <v>122</v>
      </c>
      <c r="T29" s="43"/>
      <c r="U29" s="43"/>
      <c r="V29" s="43"/>
    </row>
    <row r="30" s="16" customFormat="1" ht="50.1" customHeight="1" spans="1:22">
      <c r="A30" s="46">
        <v>23</v>
      </c>
      <c r="B30" s="47" t="s">
        <v>124</v>
      </c>
      <c r="C30" s="47" t="s">
        <v>124</v>
      </c>
      <c r="D30" s="43" t="s">
        <v>125</v>
      </c>
      <c r="E30" s="52" t="s">
        <v>126</v>
      </c>
      <c r="F30" s="49" t="s">
        <v>127</v>
      </c>
      <c r="G30" s="50">
        <f t="shared" si="2"/>
        <v>1175423.31</v>
      </c>
      <c r="H30" s="51">
        <v>1175423.31</v>
      </c>
      <c r="I30" s="83"/>
      <c r="J30" s="83"/>
      <c r="K30" s="83"/>
      <c r="L30" s="50">
        <f t="shared" si="3"/>
        <v>1175423.31</v>
      </c>
      <c r="M30" s="46" t="s">
        <v>37</v>
      </c>
      <c r="N30" s="46" t="s">
        <v>38</v>
      </c>
      <c r="O30" s="84"/>
      <c r="P30" s="86"/>
      <c r="Q30" s="54"/>
      <c r="R30" s="43" t="s">
        <v>39</v>
      </c>
      <c r="S30" s="52" t="s">
        <v>126</v>
      </c>
      <c r="T30" s="43"/>
      <c r="U30" s="43"/>
      <c r="V30" s="43"/>
    </row>
    <row r="31" s="16" customFormat="1" ht="50.1" customHeight="1" spans="1:22">
      <c r="A31" s="46">
        <v>24</v>
      </c>
      <c r="B31" s="47" t="s">
        <v>128</v>
      </c>
      <c r="C31" s="47" t="s">
        <v>128</v>
      </c>
      <c r="D31" s="43" t="s">
        <v>129</v>
      </c>
      <c r="E31" s="52" t="s">
        <v>130</v>
      </c>
      <c r="F31" s="49" t="s">
        <v>131</v>
      </c>
      <c r="G31" s="50">
        <f t="shared" si="2"/>
        <v>1280000</v>
      </c>
      <c r="H31" s="51">
        <v>1280000</v>
      </c>
      <c r="I31" s="83"/>
      <c r="J31" s="83"/>
      <c r="K31" s="83"/>
      <c r="L31" s="50">
        <f t="shared" si="3"/>
        <v>1280000</v>
      </c>
      <c r="M31" s="46" t="s">
        <v>37</v>
      </c>
      <c r="N31" s="46" t="s">
        <v>38</v>
      </c>
      <c r="O31" s="84"/>
      <c r="P31" s="86"/>
      <c r="Q31" s="54"/>
      <c r="R31" s="43" t="s">
        <v>39</v>
      </c>
      <c r="S31" s="52" t="s">
        <v>130</v>
      </c>
      <c r="T31" s="43"/>
      <c r="U31" s="43"/>
      <c r="V31" s="43"/>
    </row>
    <row r="32" s="16" customFormat="1" ht="50.1" customHeight="1" spans="1:22">
      <c r="A32" s="46">
        <v>25</v>
      </c>
      <c r="B32" s="47" t="s">
        <v>132</v>
      </c>
      <c r="C32" s="47" t="s">
        <v>132</v>
      </c>
      <c r="D32" s="43" t="s">
        <v>133</v>
      </c>
      <c r="E32" s="52" t="s">
        <v>130</v>
      </c>
      <c r="F32" s="49" t="s">
        <v>134</v>
      </c>
      <c r="G32" s="50">
        <f t="shared" si="2"/>
        <v>1200000</v>
      </c>
      <c r="H32" s="51">
        <v>1200000</v>
      </c>
      <c r="I32" s="83"/>
      <c r="J32" s="83"/>
      <c r="K32" s="83"/>
      <c r="L32" s="50">
        <f t="shared" si="3"/>
        <v>1200000</v>
      </c>
      <c r="M32" s="46" t="s">
        <v>37</v>
      </c>
      <c r="N32" s="46" t="s">
        <v>38</v>
      </c>
      <c r="O32" s="84"/>
      <c r="P32" s="86"/>
      <c r="Q32" s="54"/>
      <c r="R32" s="43" t="s">
        <v>39</v>
      </c>
      <c r="S32" s="52" t="s">
        <v>130</v>
      </c>
      <c r="T32" s="43"/>
      <c r="U32" s="43"/>
      <c r="V32" s="43"/>
    </row>
    <row r="33" s="16" customFormat="1" ht="50.1" customHeight="1" spans="1:22">
      <c r="A33" s="46">
        <v>26</v>
      </c>
      <c r="B33" s="47" t="s">
        <v>135</v>
      </c>
      <c r="C33" s="47" t="s">
        <v>135</v>
      </c>
      <c r="D33" s="43" t="s">
        <v>136</v>
      </c>
      <c r="E33" s="52" t="s">
        <v>137</v>
      </c>
      <c r="F33" s="49" t="s">
        <v>138</v>
      </c>
      <c r="G33" s="50">
        <f t="shared" si="2"/>
        <v>576000</v>
      </c>
      <c r="H33" s="51">
        <v>576000</v>
      </c>
      <c r="I33" s="87"/>
      <c r="J33" s="87"/>
      <c r="K33" s="87"/>
      <c r="L33" s="50">
        <f t="shared" si="3"/>
        <v>576000</v>
      </c>
      <c r="M33" s="46" t="s">
        <v>37</v>
      </c>
      <c r="N33" s="46" t="s">
        <v>38</v>
      </c>
      <c r="O33" s="84"/>
      <c r="P33" s="86"/>
      <c r="Q33" s="87"/>
      <c r="R33" s="43" t="s">
        <v>39</v>
      </c>
      <c r="S33" s="52" t="s">
        <v>137</v>
      </c>
      <c r="T33" s="43"/>
      <c r="U33" s="43"/>
      <c r="V33" s="43"/>
    </row>
    <row r="34" s="16" customFormat="1" ht="50.1" customHeight="1" spans="1:22">
      <c r="A34" s="46">
        <v>27</v>
      </c>
      <c r="B34" s="47" t="s">
        <v>139</v>
      </c>
      <c r="C34" s="47" t="s">
        <v>139</v>
      </c>
      <c r="D34" s="43" t="s">
        <v>140</v>
      </c>
      <c r="E34" s="52" t="s">
        <v>141</v>
      </c>
      <c r="F34" s="49" t="s">
        <v>142</v>
      </c>
      <c r="G34" s="50">
        <f t="shared" si="2"/>
        <v>579794.16</v>
      </c>
      <c r="H34" s="51">
        <v>579794.16</v>
      </c>
      <c r="I34" s="83"/>
      <c r="J34" s="83"/>
      <c r="K34" s="83"/>
      <c r="L34" s="50">
        <f t="shared" si="3"/>
        <v>579794.16</v>
      </c>
      <c r="M34" s="46" t="s">
        <v>37</v>
      </c>
      <c r="N34" s="46" t="s">
        <v>38</v>
      </c>
      <c r="O34" s="84"/>
      <c r="P34" s="86"/>
      <c r="Q34" s="54"/>
      <c r="R34" s="43" t="s">
        <v>39</v>
      </c>
      <c r="S34" s="52" t="s">
        <v>141</v>
      </c>
      <c r="T34" s="43"/>
      <c r="U34" s="43"/>
      <c r="V34" s="43"/>
    </row>
    <row r="35" s="16" customFormat="1" ht="50.1" customHeight="1" spans="1:22">
      <c r="A35" s="46">
        <v>28</v>
      </c>
      <c r="B35" s="47" t="s">
        <v>143</v>
      </c>
      <c r="C35" s="47" t="s">
        <v>143</v>
      </c>
      <c r="D35" s="54" t="s">
        <v>144</v>
      </c>
      <c r="E35" s="52" t="s">
        <v>145</v>
      </c>
      <c r="F35" s="49" t="s">
        <v>146</v>
      </c>
      <c r="G35" s="50">
        <f t="shared" si="2"/>
        <v>738200.52</v>
      </c>
      <c r="H35" s="51">
        <v>738200.52</v>
      </c>
      <c r="I35" s="83"/>
      <c r="J35" s="83"/>
      <c r="K35" s="83"/>
      <c r="L35" s="50">
        <f t="shared" si="3"/>
        <v>738200.52</v>
      </c>
      <c r="M35" s="46" t="s">
        <v>37</v>
      </c>
      <c r="N35" s="46" t="s">
        <v>38</v>
      </c>
      <c r="O35" s="84"/>
      <c r="P35" s="88"/>
      <c r="Q35" s="54"/>
      <c r="R35" s="43" t="s">
        <v>39</v>
      </c>
      <c r="S35" s="52" t="s">
        <v>145</v>
      </c>
      <c r="T35" s="43"/>
      <c r="U35" s="43"/>
      <c r="V35" s="43"/>
    </row>
    <row r="36" s="16" customFormat="1" ht="50.1" customHeight="1" spans="1:22">
      <c r="A36" s="46">
        <v>29</v>
      </c>
      <c r="B36" s="47" t="s">
        <v>147</v>
      </c>
      <c r="C36" s="47" t="s">
        <v>147</v>
      </c>
      <c r="D36" s="54" t="s">
        <v>148</v>
      </c>
      <c r="E36" s="52" t="s">
        <v>145</v>
      </c>
      <c r="F36" s="49" t="s">
        <v>149</v>
      </c>
      <c r="G36" s="50">
        <f t="shared" si="2"/>
        <v>719081.94</v>
      </c>
      <c r="H36" s="51">
        <v>719081.94</v>
      </c>
      <c r="I36" s="83"/>
      <c r="J36" s="83"/>
      <c r="K36" s="83"/>
      <c r="L36" s="50">
        <f t="shared" si="3"/>
        <v>719081.94</v>
      </c>
      <c r="M36" s="46" t="s">
        <v>37</v>
      </c>
      <c r="N36" s="46" t="s">
        <v>38</v>
      </c>
      <c r="O36" s="84"/>
      <c r="P36" s="88"/>
      <c r="Q36" s="54"/>
      <c r="R36" s="43" t="s">
        <v>39</v>
      </c>
      <c r="S36" s="52" t="s">
        <v>145</v>
      </c>
      <c r="T36" s="43"/>
      <c r="U36" s="43"/>
      <c r="V36" s="43"/>
    </row>
    <row r="37" s="16" customFormat="1" ht="50.1" customHeight="1" spans="1:22">
      <c r="A37" s="46">
        <v>30</v>
      </c>
      <c r="B37" s="47" t="s">
        <v>150</v>
      </c>
      <c r="C37" s="47" t="s">
        <v>150</v>
      </c>
      <c r="D37" s="54" t="s">
        <v>151</v>
      </c>
      <c r="E37" s="52" t="s">
        <v>152</v>
      </c>
      <c r="F37" s="49" t="s">
        <v>153</v>
      </c>
      <c r="G37" s="50">
        <f t="shared" si="2"/>
        <v>777140.36</v>
      </c>
      <c r="H37" s="51">
        <v>777140.36</v>
      </c>
      <c r="I37" s="83"/>
      <c r="J37" s="83"/>
      <c r="K37" s="83"/>
      <c r="L37" s="50">
        <f t="shared" si="3"/>
        <v>777140.36</v>
      </c>
      <c r="M37" s="46" t="s">
        <v>37</v>
      </c>
      <c r="N37" s="46" t="s">
        <v>38</v>
      </c>
      <c r="O37" s="84"/>
      <c r="P37" s="88"/>
      <c r="Q37" s="54"/>
      <c r="R37" s="43" t="s">
        <v>39</v>
      </c>
      <c r="S37" s="52" t="s">
        <v>152</v>
      </c>
      <c r="T37" s="43"/>
      <c r="U37" s="43"/>
      <c r="V37" s="43"/>
    </row>
    <row r="38" s="16" customFormat="1" ht="50.1" customHeight="1" spans="1:22">
      <c r="A38" s="46">
        <v>31</v>
      </c>
      <c r="B38" s="47" t="s">
        <v>154</v>
      </c>
      <c r="C38" s="47" t="s">
        <v>154</v>
      </c>
      <c r="D38" s="54" t="s">
        <v>155</v>
      </c>
      <c r="E38" s="52" t="s">
        <v>156</v>
      </c>
      <c r="F38" s="49" t="s">
        <v>157</v>
      </c>
      <c r="G38" s="50">
        <f t="shared" si="2"/>
        <v>1696016.89</v>
      </c>
      <c r="H38" s="51">
        <v>1696016.89</v>
      </c>
      <c r="I38" s="83"/>
      <c r="J38" s="83"/>
      <c r="K38" s="83"/>
      <c r="L38" s="50">
        <f t="shared" si="3"/>
        <v>1696016.89</v>
      </c>
      <c r="M38" s="46" t="s">
        <v>37</v>
      </c>
      <c r="N38" s="46" t="s">
        <v>38</v>
      </c>
      <c r="O38" s="84"/>
      <c r="P38" s="88"/>
      <c r="Q38" s="54"/>
      <c r="R38" s="43" t="s">
        <v>39</v>
      </c>
      <c r="S38" s="52" t="s">
        <v>156</v>
      </c>
      <c r="T38" s="43"/>
      <c r="U38" s="43"/>
      <c r="V38" s="43"/>
    </row>
    <row r="39" s="16" customFormat="1" ht="50.1" customHeight="1" spans="1:22">
      <c r="A39" s="46">
        <v>32</v>
      </c>
      <c r="B39" s="47" t="s">
        <v>158</v>
      </c>
      <c r="C39" s="47" t="s">
        <v>158</v>
      </c>
      <c r="D39" s="54" t="s">
        <v>159</v>
      </c>
      <c r="E39" s="52" t="s">
        <v>156</v>
      </c>
      <c r="F39" s="49" t="s">
        <v>160</v>
      </c>
      <c r="G39" s="50">
        <f t="shared" si="2"/>
        <v>466976.83</v>
      </c>
      <c r="H39" s="51">
        <v>466976.83</v>
      </c>
      <c r="I39" s="83"/>
      <c r="J39" s="83"/>
      <c r="K39" s="83"/>
      <c r="L39" s="50">
        <f t="shared" si="3"/>
        <v>466976.83</v>
      </c>
      <c r="M39" s="46" t="s">
        <v>37</v>
      </c>
      <c r="N39" s="46" t="s">
        <v>38</v>
      </c>
      <c r="O39" s="84"/>
      <c r="P39" s="48"/>
      <c r="Q39" s="54"/>
      <c r="R39" s="43" t="s">
        <v>39</v>
      </c>
      <c r="S39" s="52" t="s">
        <v>156</v>
      </c>
      <c r="T39" s="43"/>
      <c r="U39" s="43"/>
      <c r="V39" s="43"/>
    </row>
    <row r="40" s="16" customFormat="1" ht="50.1" customHeight="1" spans="1:22">
      <c r="A40" s="46">
        <v>33</v>
      </c>
      <c r="B40" s="47" t="s">
        <v>161</v>
      </c>
      <c r="C40" s="47" t="s">
        <v>161</v>
      </c>
      <c r="D40" s="54" t="s">
        <v>162</v>
      </c>
      <c r="E40" s="52" t="s">
        <v>163</v>
      </c>
      <c r="F40" s="49" t="s">
        <v>164</v>
      </c>
      <c r="G40" s="50">
        <f t="shared" ref="G40:G50" si="4">H40</f>
        <v>797700</v>
      </c>
      <c r="H40" s="51">
        <v>797700</v>
      </c>
      <c r="I40" s="89"/>
      <c r="J40" s="89"/>
      <c r="K40" s="89"/>
      <c r="L40" s="50">
        <f t="shared" ref="L40:L50" si="5">H40</f>
        <v>797700</v>
      </c>
      <c r="M40" s="46" t="s">
        <v>37</v>
      </c>
      <c r="N40" s="46" t="s">
        <v>38</v>
      </c>
      <c r="O40" s="84"/>
      <c r="P40" s="48"/>
      <c r="Q40" s="54"/>
      <c r="R40" s="43" t="s">
        <v>39</v>
      </c>
      <c r="S40" s="52" t="s">
        <v>163</v>
      </c>
      <c r="T40" s="43"/>
      <c r="U40" s="43"/>
      <c r="V40" s="43"/>
    </row>
    <row r="41" s="16" customFormat="1" ht="50.1" customHeight="1" spans="1:22">
      <c r="A41" s="46">
        <v>34</v>
      </c>
      <c r="B41" s="47" t="s">
        <v>165</v>
      </c>
      <c r="C41" s="47" t="s">
        <v>165</v>
      </c>
      <c r="D41" s="54" t="s">
        <v>166</v>
      </c>
      <c r="E41" s="52" t="s">
        <v>167</v>
      </c>
      <c r="F41" s="49" t="s">
        <v>168</v>
      </c>
      <c r="G41" s="50">
        <f t="shared" si="4"/>
        <v>186902.58</v>
      </c>
      <c r="H41" s="51">
        <v>186902.58</v>
      </c>
      <c r="I41" s="89"/>
      <c r="J41" s="89"/>
      <c r="K41" s="89"/>
      <c r="L41" s="50">
        <f t="shared" si="5"/>
        <v>186902.58</v>
      </c>
      <c r="M41" s="46" t="s">
        <v>37</v>
      </c>
      <c r="N41" s="46" t="s">
        <v>38</v>
      </c>
      <c r="O41" s="84"/>
      <c r="P41" s="52"/>
      <c r="Q41" s="89"/>
      <c r="R41" s="43" t="s">
        <v>39</v>
      </c>
      <c r="S41" s="52" t="s">
        <v>167</v>
      </c>
      <c r="T41" s="43"/>
      <c r="U41" s="43"/>
      <c r="V41" s="43"/>
    </row>
    <row r="42" s="16" customFormat="1" ht="50.1" customHeight="1" spans="1:22">
      <c r="A42" s="46">
        <v>35</v>
      </c>
      <c r="B42" s="47" t="s">
        <v>169</v>
      </c>
      <c r="C42" s="47" t="s">
        <v>169</v>
      </c>
      <c r="D42" s="54" t="s">
        <v>170</v>
      </c>
      <c r="E42" s="52" t="s">
        <v>163</v>
      </c>
      <c r="F42" s="49" t="s">
        <v>171</v>
      </c>
      <c r="G42" s="50">
        <f t="shared" si="4"/>
        <v>346600</v>
      </c>
      <c r="H42" s="51">
        <v>346600</v>
      </c>
      <c r="I42" s="89"/>
      <c r="J42" s="89"/>
      <c r="K42" s="89"/>
      <c r="L42" s="50">
        <f t="shared" si="5"/>
        <v>346600</v>
      </c>
      <c r="M42" s="46" t="s">
        <v>37</v>
      </c>
      <c r="N42" s="46" t="s">
        <v>38</v>
      </c>
      <c r="O42" s="84"/>
      <c r="P42" s="52"/>
      <c r="Q42" s="89"/>
      <c r="R42" s="43" t="s">
        <v>39</v>
      </c>
      <c r="S42" s="52" t="s">
        <v>163</v>
      </c>
      <c r="T42" s="43"/>
      <c r="U42" s="43"/>
      <c r="V42" s="43"/>
    </row>
    <row r="43" s="16" customFormat="1" ht="50.1" customHeight="1" spans="1:22">
      <c r="A43" s="46">
        <v>36</v>
      </c>
      <c r="B43" s="47" t="s">
        <v>172</v>
      </c>
      <c r="C43" s="47" t="s">
        <v>172</v>
      </c>
      <c r="D43" s="54" t="s">
        <v>173</v>
      </c>
      <c r="E43" s="52" t="s">
        <v>174</v>
      </c>
      <c r="F43" s="49" t="s">
        <v>175</v>
      </c>
      <c r="G43" s="50">
        <f t="shared" si="4"/>
        <v>865626.96</v>
      </c>
      <c r="H43" s="51">
        <v>865626.96</v>
      </c>
      <c r="I43" s="89"/>
      <c r="J43" s="89"/>
      <c r="K43" s="89"/>
      <c r="L43" s="50">
        <f t="shared" si="5"/>
        <v>865626.96</v>
      </c>
      <c r="M43" s="46" t="s">
        <v>37</v>
      </c>
      <c r="N43" s="46" t="s">
        <v>38</v>
      </c>
      <c r="O43" s="84"/>
      <c r="P43" s="52"/>
      <c r="Q43" s="89"/>
      <c r="R43" s="43" t="s">
        <v>39</v>
      </c>
      <c r="S43" s="52" t="s">
        <v>174</v>
      </c>
      <c r="T43" s="43"/>
      <c r="U43" s="43"/>
      <c r="V43" s="43"/>
    </row>
    <row r="44" s="16" customFormat="1" ht="50.1" customHeight="1" spans="1:22">
      <c r="A44" s="46">
        <v>37</v>
      </c>
      <c r="B44" s="47" t="s">
        <v>176</v>
      </c>
      <c r="C44" s="47" t="s">
        <v>176</v>
      </c>
      <c r="D44" s="54" t="s">
        <v>177</v>
      </c>
      <c r="E44" s="52" t="s">
        <v>178</v>
      </c>
      <c r="F44" s="49" t="s">
        <v>179</v>
      </c>
      <c r="G44" s="50">
        <f t="shared" si="4"/>
        <v>1192964.57</v>
      </c>
      <c r="H44" s="51">
        <v>1192964.57</v>
      </c>
      <c r="I44" s="89"/>
      <c r="J44" s="89"/>
      <c r="K44" s="89"/>
      <c r="L44" s="50">
        <f t="shared" si="5"/>
        <v>1192964.57</v>
      </c>
      <c r="M44" s="46" t="s">
        <v>37</v>
      </c>
      <c r="N44" s="46" t="s">
        <v>38</v>
      </c>
      <c r="O44" s="84"/>
      <c r="P44" s="52"/>
      <c r="Q44" s="89"/>
      <c r="R44" s="43" t="s">
        <v>39</v>
      </c>
      <c r="S44" s="52" t="s">
        <v>178</v>
      </c>
      <c r="T44" s="43"/>
      <c r="U44" s="43"/>
      <c r="V44" s="43"/>
    </row>
    <row r="45" s="16" customFormat="1" ht="50.1" customHeight="1" spans="1:22">
      <c r="A45" s="46">
        <v>38</v>
      </c>
      <c r="B45" s="47" t="s">
        <v>180</v>
      </c>
      <c r="C45" s="47" t="s">
        <v>180</v>
      </c>
      <c r="D45" s="54" t="s">
        <v>181</v>
      </c>
      <c r="E45" s="52" t="s">
        <v>182</v>
      </c>
      <c r="F45" s="49" t="s">
        <v>183</v>
      </c>
      <c r="G45" s="50">
        <f t="shared" si="4"/>
        <v>1308000</v>
      </c>
      <c r="H45" s="51">
        <v>1308000</v>
      </c>
      <c r="I45" s="89"/>
      <c r="J45" s="89"/>
      <c r="K45" s="89"/>
      <c r="L45" s="50">
        <f t="shared" si="5"/>
        <v>1308000</v>
      </c>
      <c r="M45" s="46" t="s">
        <v>37</v>
      </c>
      <c r="N45" s="46" t="s">
        <v>38</v>
      </c>
      <c r="O45" s="84"/>
      <c r="P45" s="52"/>
      <c r="Q45" s="89"/>
      <c r="R45" s="43" t="s">
        <v>39</v>
      </c>
      <c r="S45" s="52" t="s">
        <v>182</v>
      </c>
      <c r="T45" s="43"/>
      <c r="U45" s="43"/>
      <c r="V45" s="43"/>
    </row>
    <row r="46" s="16" customFormat="1" ht="50.1" customHeight="1" spans="1:22">
      <c r="A46" s="46">
        <v>39</v>
      </c>
      <c r="B46" s="47" t="s">
        <v>184</v>
      </c>
      <c r="C46" s="47" t="s">
        <v>184</v>
      </c>
      <c r="D46" s="54" t="s">
        <v>185</v>
      </c>
      <c r="E46" s="52" t="s">
        <v>186</v>
      </c>
      <c r="F46" s="49" t="s">
        <v>187</v>
      </c>
      <c r="G46" s="50">
        <f t="shared" si="4"/>
        <v>590000</v>
      </c>
      <c r="H46" s="51">
        <v>590000</v>
      </c>
      <c r="I46" s="89"/>
      <c r="J46" s="89"/>
      <c r="K46" s="89"/>
      <c r="L46" s="50">
        <f t="shared" si="5"/>
        <v>590000</v>
      </c>
      <c r="M46" s="46" t="s">
        <v>37</v>
      </c>
      <c r="N46" s="46" t="s">
        <v>38</v>
      </c>
      <c r="O46" s="84"/>
      <c r="P46" s="52"/>
      <c r="Q46" s="89"/>
      <c r="R46" s="43" t="s">
        <v>39</v>
      </c>
      <c r="S46" s="52" t="s">
        <v>186</v>
      </c>
      <c r="T46" s="43"/>
      <c r="U46" s="43"/>
      <c r="V46" s="43"/>
    </row>
    <row r="47" s="16" customFormat="1" ht="50.1" customHeight="1" spans="1:22">
      <c r="A47" s="46">
        <v>40</v>
      </c>
      <c r="B47" s="47" t="s">
        <v>188</v>
      </c>
      <c r="C47" s="47" t="s">
        <v>188</v>
      </c>
      <c r="D47" s="54" t="s">
        <v>189</v>
      </c>
      <c r="E47" s="52" t="s">
        <v>190</v>
      </c>
      <c r="F47" s="49" t="s">
        <v>191</v>
      </c>
      <c r="G47" s="50">
        <f t="shared" si="4"/>
        <v>2048000</v>
      </c>
      <c r="H47" s="51">
        <v>2048000</v>
      </c>
      <c r="I47" s="50"/>
      <c r="J47" s="50"/>
      <c r="K47" s="50"/>
      <c r="L47" s="50">
        <f t="shared" si="5"/>
        <v>2048000</v>
      </c>
      <c r="M47" s="46" t="s">
        <v>37</v>
      </c>
      <c r="N47" s="46" t="s">
        <v>38</v>
      </c>
      <c r="O47" s="84"/>
      <c r="P47" s="62"/>
      <c r="Q47" s="43"/>
      <c r="R47" s="43" t="s">
        <v>39</v>
      </c>
      <c r="S47" s="52" t="s">
        <v>190</v>
      </c>
      <c r="T47" s="43"/>
      <c r="U47" s="43"/>
      <c r="V47" s="43"/>
    </row>
    <row r="48" s="16" customFormat="1" ht="50.1" customHeight="1" spans="1:22">
      <c r="A48" s="46">
        <v>41</v>
      </c>
      <c r="B48" s="47" t="s">
        <v>192</v>
      </c>
      <c r="C48" s="47" t="s">
        <v>192</v>
      </c>
      <c r="D48" s="54" t="s">
        <v>193</v>
      </c>
      <c r="E48" s="52" t="s">
        <v>194</v>
      </c>
      <c r="F48" s="49" t="s">
        <v>195</v>
      </c>
      <c r="G48" s="50">
        <f t="shared" si="4"/>
        <v>2177200</v>
      </c>
      <c r="H48" s="51">
        <v>2177200</v>
      </c>
      <c r="I48" s="50"/>
      <c r="J48" s="50"/>
      <c r="K48" s="50"/>
      <c r="L48" s="50">
        <f t="shared" si="5"/>
        <v>2177200</v>
      </c>
      <c r="M48" s="46" t="s">
        <v>37</v>
      </c>
      <c r="N48" s="46" t="s">
        <v>38</v>
      </c>
      <c r="O48" s="84"/>
      <c r="P48" s="62"/>
      <c r="Q48" s="43"/>
      <c r="R48" s="43" t="s">
        <v>39</v>
      </c>
      <c r="S48" s="52" t="s">
        <v>194</v>
      </c>
      <c r="T48" s="43"/>
      <c r="U48" s="43"/>
      <c r="V48" s="43"/>
    </row>
    <row r="49" s="16" customFormat="1" ht="33.95" customHeight="1" spans="1:22">
      <c r="A49" s="55" t="s">
        <v>196</v>
      </c>
      <c r="B49" s="56"/>
      <c r="C49" s="57" t="s">
        <v>197</v>
      </c>
      <c r="D49" s="58"/>
      <c r="E49" s="59"/>
      <c r="F49" s="60"/>
      <c r="G49" s="61">
        <f t="shared" ref="G49:L49" si="6">SUM(G50:G60)</f>
        <v>9241214.41</v>
      </c>
      <c r="H49" s="61">
        <f t="shared" si="6"/>
        <v>9241214.41</v>
      </c>
      <c r="I49" s="61">
        <f t="shared" si="6"/>
        <v>0</v>
      </c>
      <c r="J49" s="61">
        <f t="shared" si="6"/>
        <v>0</v>
      </c>
      <c r="K49" s="61">
        <f t="shared" si="6"/>
        <v>0</v>
      </c>
      <c r="L49" s="61">
        <f t="shared" si="6"/>
        <v>9241214.41</v>
      </c>
      <c r="M49" s="61"/>
      <c r="N49" s="61"/>
      <c r="O49" s="61"/>
      <c r="P49" s="61"/>
      <c r="Q49" s="61"/>
      <c r="R49" s="61"/>
      <c r="S49" s="61"/>
      <c r="T49" s="61"/>
      <c r="U49" s="61"/>
      <c r="V49" s="61"/>
    </row>
    <row r="50" s="18" customFormat="1" ht="44" customHeight="1" spans="1:22">
      <c r="A50" s="46">
        <v>42</v>
      </c>
      <c r="B50" s="53" t="s">
        <v>198</v>
      </c>
      <c r="C50" s="47" t="s">
        <v>198</v>
      </c>
      <c r="D50" s="43" t="s">
        <v>199</v>
      </c>
      <c r="E50" s="48" t="s">
        <v>200</v>
      </c>
      <c r="F50" s="62" t="s">
        <v>201</v>
      </c>
      <c r="G50" s="50">
        <f>H50+I50+J50+K50</f>
        <v>1328289.64</v>
      </c>
      <c r="H50" s="63">
        <v>1328289.64</v>
      </c>
      <c r="I50" s="45"/>
      <c r="J50" s="45"/>
      <c r="K50" s="45"/>
      <c r="L50" s="50">
        <f>H50</f>
        <v>1328289.64</v>
      </c>
      <c r="M50" s="46" t="s">
        <v>37</v>
      </c>
      <c r="N50" s="46" t="s">
        <v>38</v>
      </c>
      <c r="O50" s="43"/>
      <c r="P50" s="82"/>
      <c r="Q50" s="43"/>
      <c r="R50" s="43" t="s">
        <v>39</v>
      </c>
      <c r="S50" s="82" t="s">
        <v>200</v>
      </c>
      <c r="T50" s="43"/>
      <c r="U50" s="43"/>
      <c r="V50" s="43"/>
    </row>
    <row r="51" s="18" customFormat="1" ht="33.95" customHeight="1" spans="1:22">
      <c r="A51" s="46">
        <v>43</v>
      </c>
      <c r="B51" s="47" t="s">
        <v>202</v>
      </c>
      <c r="C51" s="47" t="s">
        <v>202</v>
      </c>
      <c r="D51" s="43" t="s">
        <v>203</v>
      </c>
      <c r="E51" s="48" t="s">
        <v>204</v>
      </c>
      <c r="F51" s="49" t="s">
        <v>205</v>
      </c>
      <c r="G51" s="50">
        <f t="shared" ref="G51:G56" si="7">SUM(H51:K51)</f>
        <v>1746500</v>
      </c>
      <c r="H51" s="64">
        <v>1746500</v>
      </c>
      <c r="I51" s="90"/>
      <c r="J51" s="45"/>
      <c r="K51" s="45"/>
      <c r="L51" s="50">
        <f t="shared" ref="L51:L60" si="8">H51</f>
        <v>1746500</v>
      </c>
      <c r="M51" s="46" t="s">
        <v>37</v>
      </c>
      <c r="N51" s="46" t="s">
        <v>38</v>
      </c>
      <c r="O51" s="43"/>
      <c r="P51" s="82"/>
      <c r="Q51" s="43"/>
      <c r="R51" s="43" t="s">
        <v>39</v>
      </c>
      <c r="S51" s="82" t="s">
        <v>204</v>
      </c>
      <c r="T51" s="36"/>
      <c r="U51" s="36"/>
      <c r="V51" s="45"/>
    </row>
    <row r="52" s="18" customFormat="1" ht="33.95" customHeight="1" spans="1:22">
      <c r="A52" s="46">
        <v>44</v>
      </c>
      <c r="B52" s="65" t="s">
        <v>206</v>
      </c>
      <c r="C52" s="65" t="s">
        <v>206</v>
      </c>
      <c r="D52" s="66" t="s">
        <v>207</v>
      </c>
      <c r="E52" s="67" t="s">
        <v>208</v>
      </c>
      <c r="F52" s="68" t="s">
        <v>209</v>
      </c>
      <c r="G52" s="50">
        <f t="shared" si="7"/>
        <v>379278.46</v>
      </c>
      <c r="H52" s="69">
        <v>379278.46</v>
      </c>
      <c r="I52" s="91"/>
      <c r="J52" s="37"/>
      <c r="K52" s="37"/>
      <c r="L52" s="50">
        <f t="shared" si="8"/>
        <v>379278.46</v>
      </c>
      <c r="M52" s="46" t="s">
        <v>37</v>
      </c>
      <c r="N52" s="46" t="s">
        <v>38</v>
      </c>
      <c r="O52" s="37"/>
      <c r="P52" s="37"/>
      <c r="Q52" s="37"/>
      <c r="R52" s="43" t="s">
        <v>39</v>
      </c>
      <c r="S52" s="67" t="s">
        <v>208</v>
      </c>
      <c r="T52" s="36"/>
      <c r="U52" s="36"/>
      <c r="V52" s="45"/>
    </row>
    <row r="53" s="18" customFormat="1" ht="33.95" customHeight="1" spans="1:22">
      <c r="A53" s="46">
        <v>45</v>
      </c>
      <c r="B53" s="65" t="s">
        <v>210</v>
      </c>
      <c r="C53" s="65" t="s">
        <v>210</v>
      </c>
      <c r="D53" s="66" t="s">
        <v>211</v>
      </c>
      <c r="E53" s="67" t="s">
        <v>212</v>
      </c>
      <c r="F53" s="70" t="s">
        <v>213</v>
      </c>
      <c r="G53" s="50">
        <f t="shared" si="7"/>
        <v>400000</v>
      </c>
      <c r="H53" s="69">
        <v>400000</v>
      </c>
      <c r="I53" s="91"/>
      <c r="J53" s="37"/>
      <c r="K53" s="37"/>
      <c r="L53" s="50">
        <f t="shared" si="8"/>
        <v>400000</v>
      </c>
      <c r="M53" s="46" t="s">
        <v>37</v>
      </c>
      <c r="N53" s="46" t="s">
        <v>38</v>
      </c>
      <c r="O53" s="37"/>
      <c r="P53" s="37"/>
      <c r="Q53" s="37"/>
      <c r="R53" s="43" t="s">
        <v>39</v>
      </c>
      <c r="S53" s="67" t="s">
        <v>212</v>
      </c>
      <c r="T53" s="36"/>
      <c r="U53" s="36"/>
      <c r="V53" s="45"/>
    </row>
    <row r="54" s="18" customFormat="1" ht="33.95" customHeight="1" spans="1:22">
      <c r="A54" s="46">
        <v>46</v>
      </c>
      <c r="B54" s="65" t="s">
        <v>214</v>
      </c>
      <c r="C54" s="65" t="s">
        <v>214</v>
      </c>
      <c r="D54" s="66" t="s">
        <v>215</v>
      </c>
      <c r="E54" s="67" t="s">
        <v>216</v>
      </c>
      <c r="F54" s="71" t="s">
        <v>217</v>
      </c>
      <c r="G54" s="50">
        <f t="shared" si="7"/>
        <v>377209.09</v>
      </c>
      <c r="H54" s="69">
        <v>377209.09</v>
      </c>
      <c r="I54" s="91"/>
      <c r="J54" s="37"/>
      <c r="K54" s="37"/>
      <c r="L54" s="50">
        <f t="shared" si="8"/>
        <v>377209.09</v>
      </c>
      <c r="M54" s="46" t="s">
        <v>37</v>
      </c>
      <c r="N54" s="46" t="s">
        <v>38</v>
      </c>
      <c r="O54" s="37"/>
      <c r="P54" s="37"/>
      <c r="Q54" s="37"/>
      <c r="R54" s="43" t="s">
        <v>39</v>
      </c>
      <c r="S54" s="67" t="s">
        <v>216</v>
      </c>
      <c r="T54" s="36"/>
      <c r="U54" s="36"/>
      <c r="V54" s="45"/>
    </row>
    <row r="55" s="18" customFormat="1" ht="33.95" customHeight="1" spans="1:22">
      <c r="A55" s="46">
        <v>47</v>
      </c>
      <c r="B55" s="65" t="s">
        <v>218</v>
      </c>
      <c r="C55" s="65" t="s">
        <v>218</v>
      </c>
      <c r="D55" s="66" t="s">
        <v>219</v>
      </c>
      <c r="E55" s="67" t="s">
        <v>220</v>
      </c>
      <c r="F55" s="72" t="s">
        <v>221</v>
      </c>
      <c r="G55" s="50">
        <f t="shared" si="7"/>
        <v>495700</v>
      </c>
      <c r="H55" s="69">
        <v>495700</v>
      </c>
      <c r="I55" s="91"/>
      <c r="J55" s="37"/>
      <c r="K55" s="37"/>
      <c r="L55" s="50">
        <f t="shared" si="8"/>
        <v>495700</v>
      </c>
      <c r="M55" s="46" t="s">
        <v>37</v>
      </c>
      <c r="N55" s="46" t="s">
        <v>38</v>
      </c>
      <c r="O55" s="37"/>
      <c r="P55" s="37"/>
      <c r="Q55" s="37"/>
      <c r="R55" s="43" t="s">
        <v>39</v>
      </c>
      <c r="S55" s="67" t="s">
        <v>220</v>
      </c>
      <c r="T55" s="36"/>
      <c r="U55" s="36"/>
      <c r="V55" s="45"/>
    </row>
    <row r="56" s="18" customFormat="1" ht="33.95" customHeight="1" spans="1:22">
      <c r="A56" s="46">
        <v>48</v>
      </c>
      <c r="B56" s="65" t="s">
        <v>222</v>
      </c>
      <c r="C56" s="65" t="s">
        <v>222</v>
      </c>
      <c r="D56" s="66" t="s">
        <v>223</v>
      </c>
      <c r="E56" s="67" t="s">
        <v>224</v>
      </c>
      <c r="F56" s="67" t="s">
        <v>225</v>
      </c>
      <c r="G56" s="50">
        <f t="shared" si="7"/>
        <v>1012782.14</v>
      </c>
      <c r="H56" s="69">
        <v>1012782.14</v>
      </c>
      <c r="I56" s="91"/>
      <c r="J56" s="37"/>
      <c r="K56" s="37"/>
      <c r="L56" s="50">
        <f t="shared" si="8"/>
        <v>1012782.14</v>
      </c>
      <c r="M56" s="46" t="s">
        <v>37</v>
      </c>
      <c r="N56" s="46" t="s">
        <v>38</v>
      </c>
      <c r="O56" s="37"/>
      <c r="P56" s="37"/>
      <c r="Q56" s="37"/>
      <c r="R56" s="43" t="s">
        <v>39</v>
      </c>
      <c r="S56" s="67" t="s">
        <v>224</v>
      </c>
      <c r="T56" s="36"/>
      <c r="U56" s="36"/>
      <c r="V56" s="45"/>
    </row>
    <row r="57" s="16" customFormat="1" ht="33.95" customHeight="1" spans="1:22">
      <c r="A57" s="46">
        <v>49</v>
      </c>
      <c r="B57" s="47" t="s">
        <v>226</v>
      </c>
      <c r="C57" s="47" t="s">
        <v>226</v>
      </c>
      <c r="D57" s="43" t="s">
        <v>227</v>
      </c>
      <c r="E57" s="52" t="s">
        <v>228</v>
      </c>
      <c r="F57" s="49" t="s">
        <v>229</v>
      </c>
      <c r="G57" s="50">
        <f t="shared" ref="G57:G60" si="9">H57</f>
        <v>489475</v>
      </c>
      <c r="H57" s="51">
        <v>489475</v>
      </c>
      <c r="I57" s="45"/>
      <c r="J57" s="45"/>
      <c r="K57" s="45"/>
      <c r="L57" s="50">
        <f t="shared" si="8"/>
        <v>489475</v>
      </c>
      <c r="M57" s="46" t="s">
        <v>37</v>
      </c>
      <c r="N57" s="46" t="s">
        <v>38</v>
      </c>
      <c r="O57" s="43"/>
      <c r="P57" s="62"/>
      <c r="Q57" s="43"/>
      <c r="R57" s="43" t="s">
        <v>39</v>
      </c>
      <c r="S57" s="52" t="s">
        <v>228</v>
      </c>
      <c r="T57" s="43"/>
      <c r="U57" s="43"/>
      <c r="V57" s="43" t="s">
        <v>197</v>
      </c>
    </row>
    <row r="58" s="16" customFormat="1" ht="33.95" customHeight="1" spans="1:22">
      <c r="A58" s="46">
        <v>50</v>
      </c>
      <c r="B58" s="47" t="s">
        <v>230</v>
      </c>
      <c r="C58" s="47" t="s">
        <v>230</v>
      </c>
      <c r="D58" s="43" t="s">
        <v>231</v>
      </c>
      <c r="E58" s="52" t="s">
        <v>232</v>
      </c>
      <c r="F58" s="49" t="s">
        <v>233</v>
      </c>
      <c r="G58" s="50">
        <f t="shared" si="9"/>
        <v>715257.65</v>
      </c>
      <c r="H58" s="51">
        <v>715257.65</v>
      </c>
      <c r="I58" s="83"/>
      <c r="J58" s="83"/>
      <c r="K58" s="83"/>
      <c r="L58" s="50">
        <f t="shared" si="8"/>
        <v>715257.65</v>
      </c>
      <c r="M58" s="46" t="s">
        <v>37</v>
      </c>
      <c r="N58" s="46" t="s">
        <v>38</v>
      </c>
      <c r="O58" s="84"/>
      <c r="P58" s="86"/>
      <c r="Q58" s="54"/>
      <c r="R58" s="43" t="s">
        <v>39</v>
      </c>
      <c r="S58" s="52" t="s">
        <v>232</v>
      </c>
      <c r="T58" s="43"/>
      <c r="U58" s="43"/>
      <c r="V58" s="43" t="s">
        <v>197</v>
      </c>
    </row>
    <row r="59" s="16" customFormat="1" ht="33.95" customHeight="1" spans="1:22">
      <c r="A59" s="46">
        <v>51</v>
      </c>
      <c r="B59" s="47" t="s">
        <v>234</v>
      </c>
      <c r="C59" s="47" t="s">
        <v>234</v>
      </c>
      <c r="D59" s="54" t="s">
        <v>235</v>
      </c>
      <c r="E59" s="52" t="s">
        <v>236</v>
      </c>
      <c r="F59" s="49" t="s">
        <v>237</v>
      </c>
      <c r="G59" s="50">
        <f t="shared" si="9"/>
        <v>924320.77</v>
      </c>
      <c r="H59" s="51">
        <v>924320.77</v>
      </c>
      <c r="I59" s="50"/>
      <c r="J59" s="50"/>
      <c r="K59" s="50"/>
      <c r="L59" s="50">
        <f t="shared" si="8"/>
        <v>924320.77</v>
      </c>
      <c r="M59" s="46" t="s">
        <v>37</v>
      </c>
      <c r="N59" s="46" t="s">
        <v>38</v>
      </c>
      <c r="O59" s="84"/>
      <c r="P59" s="62"/>
      <c r="Q59" s="43"/>
      <c r="R59" s="43" t="s">
        <v>39</v>
      </c>
      <c r="S59" s="52" t="s">
        <v>236</v>
      </c>
      <c r="T59" s="43"/>
      <c r="U59" s="43"/>
      <c r="V59" s="43" t="s">
        <v>197</v>
      </c>
    </row>
    <row r="60" s="16" customFormat="1" ht="33.95" customHeight="1" spans="1:22">
      <c r="A60" s="46">
        <v>52</v>
      </c>
      <c r="B60" s="47" t="s">
        <v>238</v>
      </c>
      <c r="C60" s="47" t="s">
        <v>238</v>
      </c>
      <c r="D60" s="54" t="s">
        <v>239</v>
      </c>
      <c r="E60" s="52" t="s">
        <v>236</v>
      </c>
      <c r="F60" s="49" t="s">
        <v>240</v>
      </c>
      <c r="G60" s="50">
        <f t="shared" si="9"/>
        <v>1372401.66</v>
      </c>
      <c r="H60" s="51">
        <v>1372401.66</v>
      </c>
      <c r="I60" s="50"/>
      <c r="J60" s="50"/>
      <c r="K60" s="50"/>
      <c r="L60" s="50">
        <f t="shared" si="8"/>
        <v>1372401.66</v>
      </c>
      <c r="M60" s="46" t="s">
        <v>37</v>
      </c>
      <c r="N60" s="46" t="s">
        <v>38</v>
      </c>
      <c r="O60" s="84"/>
      <c r="P60" s="62"/>
      <c r="Q60" s="43"/>
      <c r="R60" s="43" t="s">
        <v>39</v>
      </c>
      <c r="S60" s="52" t="s">
        <v>236</v>
      </c>
      <c r="T60" s="43"/>
      <c r="U60" s="43"/>
      <c r="V60" s="43" t="s">
        <v>197</v>
      </c>
    </row>
    <row r="61" s="16" customFormat="1" ht="33.95" customHeight="1" spans="1:22">
      <c r="A61" s="73" t="s">
        <v>241</v>
      </c>
      <c r="B61" s="74"/>
      <c r="C61" s="75" t="s">
        <v>242</v>
      </c>
      <c r="D61" s="76"/>
      <c r="E61" s="77"/>
      <c r="F61" s="78"/>
      <c r="G61" s="45">
        <f t="shared" ref="G61:G66" si="10">SUM(H61:K61)</f>
        <v>13995379.66</v>
      </c>
      <c r="H61" s="79">
        <f>SUM(H62:H67)</f>
        <v>13995379.66</v>
      </c>
      <c r="I61" s="79">
        <f t="shared" ref="H61:L61" si="11">I62</f>
        <v>0</v>
      </c>
      <c r="J61" s="79">
        <f t="shared" si="11"/>
        <v>0</v>
      </c>
      <c r="K61" s="79">
        <f t="shared" si="11"/>
        <v>0</v>
      </c>
      <c r="L61" s="79">
        <f t="shared" si="11"/>
        <v>792000</v>
      </c>
      <c r="M61" s="79"/>
      <c r="N61" s="79"/>
      <c r="O61" s="79"/>
      <c r="P61" s="79"/>
      <c r="Q61" s="79"/>
      <c r="R61" s="96"/>
      <c r="S61" s="97"/>
      <c r="T61" s="96"/>
      <c r="U61" s="96"/>
      <c r="V61" s="98"/>
    </row>
    <row r="62" s="17" customFormat="1" ht="45" customHeight="1" spans="1:22">
      <c r="A62" s="46">
        <v>53</v>
      </c>
      <c r="B62" s="47" t="s">
        <v>243</v>
      </c>
      <c r="C62" s="47" t="s">
        <v>243</v>
      </c>
      <c r="D62" s="43" t="s">
        <v>244</v>
      </c>
      <c r="E62" s="52" t="s">
        <v>245</v>
      </c>
      <c r="F62" s="49" t="s">
        <v>246</v>
      </c>
      <c r="G62" s="50">
        <f t="shared" si="10"/>
        <v>792000</v>
      </c>
      <c r="H62" s="50">
        <v>792000</v>
      </c>
      <c r="I62" s="92"/>
      <c r="J62" s="45"/>
      <c r="K62" s="45"/>
      <c r="L62" s="50">
        <f t="shared" ref="L62:L67" si="12">H62</f>
        <v>792000</v>
      </c>
      <c r="M62" s="46" t="s">
        <v>37</v>
      </c>
      <c r="N62" s="46" t="s">
        <v>38</v>
      </c>
      <c r="O62" s="43"/>
      <c r="P62" s="62"/>
      <c r="Q62" s="43"/>
      <c r="R62" s="43" t="s">
        <v>247</v>
      </c>
      <c r="S62" s="62" t="s">
        <v>248</v>
      </c>
      <c r="T62" s="43"/>
      <c r="U62" s="43"/>
      <c r="V62" s="43"/>
    </row>
    <row r="63" s="16" customFormat="1" ht="33.95" customHeight="1" spans="1:22">
      <c r="A63" s="46">
        <v>54</v>
      </c>
      <c r="B63" s="47" t="s">
        <v>249</v>
      </c>
      <c r="C63" s="47" t="s">
        <v>249</v>
      </c>
      <c r="D63" s="66" t="s">
        <v>250</v>
      </c>
      <c r="E63" s="67" t="s">
        <v>251</v>
      </c>
      <c r="F63" s="49" t="s">
        <v>252</v>
      </c>
      <c r="G63" s="50">
        <f t="shared" si="10"/>
        <v>3551300</v>
      </c>
      <c r="H63" s="69">
        <v>3551300</v>
      </c>
      <c r="I63" s="92"/>
      <c r="J63" s="37"/>
      <c r="K63" s="37"/>
      <c r="L63" s="50">
        <f t="shared" si="12"/>
        <v>3551300</v>
      </c>
      <c r="M63" s="46" t="s">
        <v>37</v>
      </c>
      <c r="N63" s="46" t="s">
        <v>38</v>
      </c>
      <c r="O63" s="37"/>
      <c r="P63" s="37"/>
      <c r="Q63" s="37"/>
      <c r="R63" s="43" t="s">
        <v>247</v>
      </c>
      <c r="S63" s="66" t="s">
        <v>248</v>
      </c>
      <c r="T63" s="36"/>
      <c r="U63" s="36"/>
      <c r="V63" s="45"/>
    </row>
    <row r="64" s="16" customFormat="1" ht="33.95" customHeight="1" spans="1:22">
      <c r="A64" s="46">
        <v>55</v>
      </c>
      <c r="B64" s="47" t="s">
        <v>253</v>
      </c>
      <c r="C64" s="47" t="s">
        <v>253</v>
      </c>
      <c r="D64" s="66" t="s">
        <v>254</v>
      </c>
      <c r="E64" s="67" t="s">
        <v>255</v>
      </c>
      <c r="F64" s="49" t="s">
        <v>256</v>
      </c>
      <c r="G64" s="50">
        <f t="shared" si="10"/>
        <v>726591.9</v>
      </c>
      <c r="H64" s="69">
        <v>726591.9</v>
      </c>
      <c r="I64" s="92"/>
      <c r="J64" s="37"/>
      <c r="K64" s="37"/>
      <c r="L64" s="50">
        <f t="shared" si="12"/>
        <v>726591.9</v>
      </c>
      <c r="M64" s="46" t="s">
        <v>37</v>
      </c>
      <c r="N64" s="46" t="s">
        <v>38</v>
      </c>
      <c r="O64" s="37"/>
      <c r="P64" s="37"/>
      <c r="Q64" s="37"/>
      <c r="R64" s="43" t="s">
        <v>39</v>
      </c>
      <c r="S64" s="67" t="s">
        <v>255</v>
      </c>
      <c r="T64" s="36"/>
      <c r="U64" s="36"/>
      <c r="V64" s="45"/>
    </row>
    <row r="65" s="16" customFormat="1" ht="33.95" customHeight="1" spans="1:22">
      <c r="A65" s="46">
        <v>56</v>
      </c>
      <c r="B65" s="47" t="s">
        <v>257</v>
      </c>
      <c r="C65" s="47" t="s">
        <v>257</v>
      </c>
      <c r="D65" s="66" t="s">
        <v>258</v>
      </c>
      <c r="E65" s="67" t="s">
        <v>259</v>
      </c>
      <c r="F65" s="49" t="s">
        <v>260</v>
      </c>
      <c r="G65" s="50">
        <f t="shared" si="10"/>
        <v>2078979.16</v>
      </c>
      <c r="H65" s="69">
        <v>2078979.16</v>
      </c>
      <c r="I65" s="92"/>
      <c r="J65" s="37"/>
      <c r="K65" s="37"/>
      <c r="L65" s="50">
        <f t="shared" si="12"/>
        <v>2078979.16</v>
      </c>
      <c r="M65" s="46" t="s">
        <v>37</v>
      </c>
      <c r="N65" s="46" t="s">
        <v>38</v>
      </c>
      <c r="O65" s="37"/>
      <c r="P65" s="37"/>
      <c r="Q65" s="37"/>
      <c r="R65" s="43" t="s">
        <v>39</v>
      </c>
      <c r="S65" s="67" t="s">
        <v>259</v>
      </c>
      <c r="T65" s="36"/>
      <c r="U65" s="36"/>
      <c r="V65" s="45"/>
    </row>
    <row r="66" s="16" customFormat="1" ht="33.95" customHeight="1" spans="1:22">
      <c r="A66" s="46">
        <v>57</v>
      </c>
      <c r="B66" s="47" t="s">
        <v>261</v>
      </c>
      <c r="C66" s="47" t="s">
        <v>261</v>
      </c>
      <c r="D66" s="66" t="s">
        <v>262</v>
      </c>
      <c r="E66" s="67" t="s">
        <v>263</v>
      </c>
      <c r="F66" s="49" t="s">
        <v>264</v>
      </c>
      <c r="G66" s="50">
        <f t="shared" si="10"/>
        <v>4900908.6</v>
      </c>
      <c r="H66" s="69">
        <v>4900908.6</v>
      </c>
      <c r="I66" s="92"/>
      <c r="J66" s="37"/>
      <c r="K66" s="37"/>
      <c r="L66" s="50">
        <f t="shared" si="12"/>
        <v>4900908.6</v>
      </c>
      <c r="M66" s="46" t="s">
        <v>37</v>
      </c>
      <c r="N66" s="46" t="s">
        <v>38</v>
      </c>
      <c r="O66" s="37"/>
      <c r="P66" s="37"/>
      <c r="Q66" s="37"/>
      <c r="R66" s="43" t="s">
        <v>39</v>
      </c>
      <c r="S66" s="66" t="s">
        <v>263</v>
      </c>
      <c r="T66" s="36"/>
      <c r="U66" s="36"/>
      <c r="V66" s="45"/>
    </row>
    <row r="67" s="16" customFormat="1" ht="33.95" customHeight="1" spans="1:22">
      <c r="A67" s="46">
        <v>58</v>
      </c>
      <c r="B67" s="99" t="s">
        <v>265</v>
      </c>
      <c r="C67" s="99" t="s">
        <v>265</v>
      </c>
      <c r="D67" s="43" t="s">
        <v>266</v>
      </c>
      <c r="E67" s="100" t="s">
        <v>267</v>
      </c>
      <c r="F67" s="100" t="s">
        <v>268</v>
      </c>
      <c r="G67" s="89">
        <f t="shared" ref="G67:G70" si="13">H67</f>
        <v>1945600</v>
      </c>
      <c r="H67" s="89">
        <v>1945600</v>
      </c>
      <c r="I67" s="83"/>
      <c r="J67" s="83"/>
      <c r="K67" s="83"/>
      <c r="L67" s="89">
        <f t="shared" si="12"/>
        <v>1945600</v>
      </c>
      <c r="M67" s="46" t="s">
        <v>37</v>
      </c>
      <c r="N67" s="46" t="s">
        <v>38</v>
      </c>
      <c r="O67" s="121"/>
      <c r="P67" s="100"/>
      <c r="Q67" s="54"/>
      <c r="R67" s="121" t="s">
        <v>247</v>
      </c>
      <c r="S67" s="100" t="s">
        <v>269</v>
      </c>
      <c r="T67" s="43"/>
      <c r="U67" s="43"/>
      <c r="V67" s="43" t="s">
        <v>242</v>
      </c>
    </row>
    <row r="68" s="16" customFormat="1" ht="33.95" customHeight="1" spans="1:22">
      <c r="A68" s="101" t="s">
        <v>270</v>
      </c>
      <c r="B68" s="102"/>
      <c r="C68" s="103" t="s">
        <v>271</v>
      </c>
      <c r="D68" s="104"/>
      <c r="E68" s="105"/>
      <c r="F68" s="106"/>
      <c r="G68" s="37">
        <f t="shared" ref="G68:L68" si="14">SUM(G69:G70)</f>
        <v>1086030.42</v>
      </c>
      <c r="H68" s="37">
        <f t="shared" si="14"/>
        <v>1086030.42</v>
      </c>
      <c r="I68" s="37">
        <f t="shared" si="14"/>
        <v>0</v>
      </c>
      <c r="J68" s="37">
        <f t="shared" si="14"/>
        <v>0</v>
      </c>
      <c r="K68" s="37">
        <f t="shared" si="14"/>
        <v>0</v>
      </c>
      <c r="L68" s="37">
        <f t="shared" si="14"/>
        <v>1086030.42</v>
      </c>
      <c r="M68" s="37"/>
      <c r="N68" s="37"/>
      <c r="O68" s="37"/>
      <c r="P68" s="37"/>
      <c r="Q68" s="37"/>
      <c r="R68" s="36"/>
      <c r="S68" s="44"/>
      <c r="T68" s="36"/>
      <c r="U68" s="36"/>
      <c r="V68" s="45"/>
    </row>
    <row r="69" s="16" customFormat="1" ht="33" customHeight="1" spans="1:22">
      <c r="A69" s="46">
        <v>59</v>
      </c>
      <c r="B69" s="53" t="s">
        <v>272</v>
      </c>
      <c r="C69" s="53" t="s">
        <v>272</v>
      </c>
      <c r="D69" s="43" t="s">
        <v>273</v>
      </c>
      <c r="E69" s="48" t="s">
        <v>274</v>
      </c>
      <c r="F69" s="49" t="s">
        <v>275</v>
      </c>
      <c r="G69" s="50">
        <f t="shared" si="13"/>
        <v>431930.42</v>
      </c>
      <c r="H69" s="51">
        <v>431930.42</v>
      </c>
      <c r="I69" s="45"/>
      <c r="J69" s="45"/>
      <c r="K69" s="45"/>
      <c r="L69" s="50">
        <f>H69</f>
        <v>431930.42</v>
      </c>
      <c r="M69" s="46" t="s">
        <v>37</v>
      </c>
      <c r="N69" s="46" t="s">
        <v>38</v>
      </c>
      <c r="O69" s="43"/>
      <c r="P69" s="82"/>
      <c r="Q69" s="43"/>
      <c r="R69" s="43" t="s">
        <v>39</v>
      </c>
      <c r="S69" s="48" t="s">
        <v>274</v>
      </c>
      <c r="T69" s="43"/>
      <c r="U69" s="43"/>
      <c r="V69" s="43" t="s">
        <v>271</v>
      </c>
    </row>
    <row r="70" s="16" customFormat="1" ht="33.95" customHeight="1" spans="1:22">
      <c r="A70" s="46">
        <v>60</v>
      </c>
      <c r="B70" s="53" t="s">
        <v>276</v>
      </c>
      <c r="C70" s="47" t="s">
        <v>276</v>
      </c>
      <c r="D70" s="54" t="s">
        <v>277</v>
      </c>
      <c r="E70" s="52" t="s">
        <v>156</v>
      </c>
      <c r="F70" s="49" t="s">
        <v>278</v>
      </c>
      <c r="G70" s="50">
        <f t="shared" si="13"/>
        <v>654100</v>
      </c>
      <c r="H70" s="51">
        <v>654100</v>
      </c>
      <c r="I70" s="89"/>
      <c r="J70" s="89"/>
      <c r="K70" s="89"/>
      <c r="L70" s="50">
        <f>H70</f>
        <v>654100</v>
      </c>
      <c r="M70" s="46" t="s">
        <v>37</v>
      </c>
      <c r="N70" s="46" t="s">
        <v>38</v>
      </c>
      <c r="O70" s="84"/>
      <c r="P70" s="48"/>
      <c r="Q70" s="54"/>
      <c r="R70" s="43" t="s">
        <v>39</v>
      </c>
      <c r="S70" s="52" t="s">
        <v>156</v>
      </c>
      <c r="T70" s="36"/>
      <c r="U70" s="36"/>
      <c r="V70" s="43" t="s">
        <v>271</v>
      </c>
    </row>
    <row r="71" s="16" customFormat="1" ht="33.95" customHeight="1" spans="1:22">
      <c r="A71" s="101" t="s">
        <v>279</v>
      </c>
      <c r="B71" s="102"/>
      <c r="C71" s="103" t="s">
        <v>280</v>
      </c>
      <c r="D71" s="104"/>
      <c r="E71" s="105"/>
      <c r="F71" s="106"/>
      <c r="G71" s="37">
        <f>G72</f>
        <v>0</v>
      </c>
      <c r="H71" s="37">
        <f t="shared" ref="H71:L71" si="15">H72</f>
        <v>0</v>
      </c>
      <c r="I71" s="37">
        <f t="shared" si="15"/>
        <v>0</v>
      </c>
      <c r="J71" s="37">
        <f t="shared" si="15"/>
        <v>0</v>
      </c>
      <c r="K71" s="37">
        <f t="shared" si="15"/>
        <v>0</v>
      </c>
      <c r="L71" s="37">
        <f t="shared" si="15"/>
        <v>0</v>
      </c>
      <c r="M71" s="37"/>
      <c r="N71" s="37"/>
      <c r="O71" s="37"/>
      <c r="P71" s="37"/>
      <c r="Q71" s="37"/>
      <c r="R71" s="36"/>
      <c r="S71" s="44"/>
      <c r="T71" s="36"/>
      <c r="U71" s="36"/>
      <c r="V71" s="45"/>
    </row>
    <row r="72" s="16" customFormat="1" ht="33" customHeight="1" spans="1:22">
      <c r="A72" s="107"/>
      <c r="B72" s="99"/>
      <c r="C72" s="99"/>
      <c r="D72" s="43"/>
      <c r="E72" s="100"/>
      <c r="F72" s="100"/>
      <c r="G72" s="89"/>
      <c r="H72" s="89"/>
      <c r="I72" s="83"/>
      <c r="J72" s="83"/>
      <c r="K72" s="83"/>
      <c r="L72" s="89"/>
      <c r="M72" s="95"/>
      <c r="N72" s="54"/>
      <c r="O72" s="121"/>
      <c r="P72" s="100"/>
      <c r="Q72" s="54"/>
      <c r="R72" s="121"/>
      <c r="S72" s="100"/>
      <c r="T72" s="43"/>
      <c r="U72" s="43"/>
      <c r="V72" s="43"/>
    </row>
    <row r="73" s="16" customFormat="1" ht="33" customHeight="1" spans="1:22">
      <c r="A73" s="107" t="s">
        <v>281</v>
      </c>
      <c r="B73" s="108"/>
      <c r="C73" s="109" t="s">
        <v>282</v>
      </c>
      <c r="D73" s="110"/>
      <c r="E73" s="111"/>
      <c r="F73" s="112"/>
      <c r="G73" s="37">
        <f>G74</f>
        <v>180400000</v>
      </c>
      <c r="H73" s="37">
        <f t="shared" ref="H73:L73" si="16">H74</f>
        <v>180400000</v>
      </c>
      <c r="I73" s="37">
        <f t="shared" si="16"/>
        <v>0</v>
      </c>
      <c r="J73" s="37">
        <f t="shared" si="16"/>
        <v>0</v>
      </c>
      <c r="K73" s="37">
        <f t="shared" si="16"/>
        <v>0</v>
      </c>
      <c r="L73" s="37">
        <f t="shared" si="16"/>
        <v>180400000</v>
      </c>
      <c r="M73" s="37"/>
      <c r="N73" s="37"/>
      <c r="O73" s="37"/>
      <c r="P73" s="37"/>
      <c r="Q73" s="37"/>
      <c r="R73" s="36"/>
      <c r="S73" s="44"/>
      <c r="T73" s="36"/>
      <c r="U73" s="36"/>
      <c r="V73" s="45"/>
    </row>
    <row r="74" s="16" customFormat="1" ht="33" customHeight="1" spans="1:22">
      <c r="A74" s="107" t="s">
        <v>31</v>
      </c>
      <c r="B74" s="108"/>
      <c r="C74" s="103" t="s">
        <v>283</v>
      </c>
      <c r="D74" s="104"/>
      <c r="E74" s="105"/>
      <c r="F74" s="106"/>
      <c r="G74" s="37">
        <f t="shared" ref="G74:L74" si="17">SUM(G75:G520)</f>
        <v>180400000</v>
      </c>
      <c r="H74" s="37">
        <f t="shared" si="17"/>
        <v>180400000</v>
      </c>
      <c r="I74" s="37">
        <f t="shared" si="17"/>
        <v>0</v>
      </c>
      <c r="J74" s="37">
        <f t="shared" si="17"/>
        <v>0</v>
      </c>
      <c r="K74" s="37">
        <f t="shared" si="17"/>
        <v>0</v>
      </c>
      <c r="L74" s="37">
        <f t="shared" si="17"/>
        <v>180400000</v>
      </c>
      <c r="M74" s="37">
        <f t="shared" ref="M74:S74" si="18">SUM(M75:M520)</f>
        <v>0</v>
      </c>
      <c r="N74" s="37">
        <f t="shared" si="18"/>
        <v>0</v>
      </c>
      <c r="O74" s="37">
        <f t="shared" si="18"/>
        <v>0</v>
      </c>
      <c r="P74" s="37">
        <f t="shared" si="18"/>
        <v>0</v>
      </c>
      <c r="Q74" s="37">
        <f t="shared" si="18"/>
        <v>9922000.00000001</v>
      </c>
      <c r="R74" s="37">
        <f t="shared" si="18"/>
        <v>0</v>
      </c>
      <c r="S74" s="37">
        <f t="shared" si="18"/>
        <v>0</v>
      </c>
      <c r="T74" s="37">
        <f t="shared" ref="R74:V74" si="19">SUM(T75:T84)</f>
        <v>0</v>
      </c>
      <c r="U74" s="37">
        <f t="shared" si="19"/>
        <v>0</v>
      </c>
      <c r="V74" s="37">
        <f t="shared" si="19"/>
        <v>0</v>
      </c>
    </row>
    <row r="75" s="16" customFormat="1" ht="30" customHeight="1" spans="1:22">
      <c r="A75" s="46">
        <v>61</v>
      </c>
      <c r="B75" s="113" t="s">
        <v>284</v>
      </c>
      <c r="C75" s="48" t="str">
        <f>B75</f>
        <v>那大禾锋米厂项目</v>
      </c>
      <c r="D75" s="114" t="s">
        <v>285</v>
      </c>
      <c r="E75" s="48" t="s">
        <v>286</v>
      </c>
      <c r="F75" s="48" t="s">
        <v>287</v>
      </c>
      <c r="G75" s="115">
        <f t="shared" ref="G72:G137" si="20">H75</f>
        <v>156455.440131219</v>
      </c>
      <c r="H75" s="115">
        <v>156455.440131219</v>
      </c>
      <c r="I75" s="122"/>
      <c r="J75" s="122"/>
      <c r="K75" s="122"/>
      <c r="L75" s="122">
        <f t="shared" ref="L72:L137" si="21">H75</f>
        <v>156455.440131219</v>
      </c>
      <c r="M75" s="46" t="s">
        <v>37</v>
      </c>
      <c r="N75" s="46" t="s">
        <v>37</v>
      </c>
      <c r="O75" s="46" t="s">
        <v>288</v>
      </c>
      <c r="P75" s="82" t="s">
        <v>289</v>
      </c>
      <c r="Q75" s="125">
        <v>8605.04920721704</v>
      </c>
      <c r="R75" s="84" t="s">
        <v>39</v>
      </c>
      <c r="S75" s="48" t="s">
        <v>289</v>
      </c>
      <c r="T75" s="126"/>
      <c r="U75" s="126"/>
      <c r="V75" s="126"/>
    </row>
    <row r="76" s="16" customFormat="1" ht="30" customHeight="1" spans="1:22">
      <c r="A76" s="46">
        <v>62</v>
      </c>
      <c r="B76" s="113" t="s">
        <v>284</v>
      </c>
      <c r="C76" s="48" t="str">
        <f t="shared" ref="C76:C139" si="22">B76</f>
        <v>那大禾锋米厂项目</v>
      </c>
      <c r="D76" s="114" t="s">
        <v>290</v>
      </c>
      <c r="E76" s="48" t="s">
        <v>291</v>
      </c>
      <c r="F76" s="48" t="s">
        <v>287</v>
      </c>
      <c r="G76" s="115">
        <f t="shared" si="20"/>
        <v>100411.700382723</v>
      </c>
      <c r="H76" s="115">
        <v>100411.700382723</v>
      </c>
      <c r="I76" s="122"/>
      <c r="J76" s="122"/>
      <c r="K76" s="122"/>
      <c r="L76" s="122">
        <f t="shared" si="21"/>
        <v>100411.700382723</v>
      </c>
      <c r="M76" s="46" t="s">
        <v>37</v>
      </c>
      <c r="N76" s="46" t="s">
        <v>37</v>
      </c>
      <c r="O76" s="46" t="s">
        <v>288</v>
      </c>
      <c r="P76" s="82" t="s">
        <v>289</v>
      </c>
      <c r="Q76" s="125">
        <v>5522.64352104976</v>
      </c>
      <c r="R76" s="84" t="s">
        <v>39</v>
      </c>
      <c r="S76" s="48" t="s">
        <v>289</v>
      </c>
      <c r="T76" s="126"/>
      <c r="U76" s="126"/>
      <c r="V76" s="126"/>
    </row>
    <row r="77" s="16" customFormat="1" ht="30" customHeight="1" spans="1:22">
      <c r="A77" s="46">
        <v>63</v>
      </c>
      <c r="B77" s="113" t="s">
        <v>284</v>
      </c>
      <c r="C77" s="48" t="str">
        <f t="shared" si="22"/>
        <v>那大禾锋米厂项目</v>
      </c>
      <c r="D77" s="114" t="s">
        <v>292</v>
      </c>
      <c r="E77" s="48" t="s">
        <v>293</v>
      </c>
      <c r="F77" s="48" t="s">
        <v>287</v>
      </c>
      <c r="G77" s="115">
        <f t="shared" si="20"/>
        <v>436674.138873701</v>
      </c>
      <c r="H77" s="115">
        <v>436674.138873701</v>
      </c>
      <c r="I77" s="122"/>
      <c r="J77" s="122"/>
      <c r="K77" s="122"/>
      <c r="L77" s="122">
        <f t="shared" si="21"/>
        <v>436674.138873701</v>
      </c>
      <c r="M77" s="46" t="s">
        <v>37</v>
      </c>
      <c r="N77" s="46" t="s">
        <v>37</v>
      </c>
      <c r="O77" s="46" t="s">
        <v>288</v>
      </c>
      <c r="P77" s="82" t="s">
        <v>289</v>
      </c>
      <c r="Q77" s="125">
        <v>24017.0776380536</v>
      </c>
      <c r="R77" s="84" t="s">
        <v>39</v>
      </c>
      <c r="S77" s="48" t="s">
        <v>289</v>
      </c>
      <c r="T77" s="126"/>
      <c r="U77" s="126"/>
      <c r="V77" s="126"/>
    </row>
    <row r="78" s="16" customFormat="1" ht="30" customHeight="1" spans="1:22">
      <c r="A78" s="46">
        <v>64</v>
      </c>
      <c r="B78" s="113" t="s">
        <v>284</v>
      </c>
      <c r="C78" s="48" t="str">
        <f t="shared" si="22"/>
        <v>那大禾锋米厂项目</v>
      </c>
      <c r="D78" s="114" t="s">
        <v>294</v>
      </c>
      <c r="E78" s="48" t="s">
        <v>57</v>
      </c>
      <c r="F78" s="48" t="s">
        <v>287</v>
      </c>
      <c r="G78" s="115">
        <f t="shared" si="20"/>
        <v>102746.856205577</v>
      </c>
      <c r="H78" s="115">
        <v>102746.856205577</v>
      </c>
      <c r="I78" s="122"/>
      <c r="J78" s="122"/>
      <c r="K78" s="122"/>
      <c r="L78" s="122">
        <f t="shared" si="21"/>
        <v>102746.856205577</v>
      </c>
      <c r="M78" s="46" t="s">
        <v>37</v>
      </c>
      <c r="N78" s="46" t="s">
        <v>37</v>
      </c>
      <c r="O78" s="46" t="s">
        <v>288</v>
      </c>
      <c r="P78" s="82" t="s">
        <v>289</v>
      </c>
      <c r="Q78" s="125">
        <v>5651.07709130674</v>
      </c>
      <c r="R78" s="84" t="s">
        <v>39</v>
      </c>
      <c r="S78" s="48" t="s">
        <v>289</v>
      </c>
      <c r="T78" s="126"/>
      <c r="U78" s="126"/>
      <c r="V78" s="126"/>
    </row>
    <row r="79" s="16" customFormat="1" ht="30" customHeight="1" spans="1:22">
      <c r="A79" s="46">
        <v>65</v>
      </c>
      <c r="B79" s="113" t="s">
        <v>284</v>
      </c>
      <c r="C79" s="48" t="str">
        <f t="shared" si="22"/>
        <v>那大禾锋米厂项目</v>
      </c>
      <c r="D79" s="114" t="s">
        <v>295</v>
      </c>
      <c r="E79" s="48" t="s">
        <v>296</v>
      </c>
      <c r="F79" s="48" t="s">
        <v>287</v>
      </c>
      <c r="G79" s="115">
        <f t="shared" si="20"/>
        <v>277883.542919628</v>
      </c>
      <c r="H79" s="115">
        <v>277883.542919628</v>
      </c>
      <c r="I79" s="122"/>
      <c r="J79" s="122"/>
      <c r="K79" s="122"/>
      <c r="L79" s="122">
        <f t="shared" si="21"/>
        <v>277883.542919628</v>
      </c>
      <c r="M79" s="46" t="s">
        <v>37</v>
      </c>
      <c r="N79" s="46" t="s">
        <v>37</v>
      </c>
      <c r="O79" s="46" t="s">
        <v>288</v>
      </c>
      <c r="P79" s="82" t="s">
        <v>289</v>
      </c>
      <c r="Q79" s="125">
        <v>15283.5948605795</v>
      </c>
      <c r="R79" s="84" t="s">
        <v>39</v>
      </c>
      <c r="S79" s="48" t="s">
        <v>289</v>
      </c>
      <c r="T79" s="126"/>
      <c r="U79" s="126"/>
      <c r="V79" s="126"/>
    </row>
    <row r="80" s="16" customFormat="1" ht="30" customHeight="1" spans="1:22">
      <c r="A80" s="46">
        <v>66</v>
      </c>
      <c r="B80" s="113" t="s">
        <v>284</v>
      </c>
      <c r="C80" s="48" t="str">
        <f t="shared" si="22"/>
        <v>那大禾锋米厂项目</v>
      </c>
      <c r="D80" s="114" t="s">
        <v>297</v>
      </c>
      <c r="E80" s="48" t="s">
        <v>298</v>
      </c>
      <c r="F80" s="48" t="s">
        <v>287</v>
      </c>
      <c r="G80" s="115">
        <f t="shared" si="20"/>
        <v>37362.4931656643</v>
      </c>
      <c r="H80" s="115">
        <v>37362.4931656643</v>
      </c>
      <c r="I80" s="122"/>
      <c r="J80" s="122"/>
      <c r="K80" s="122"/>
      <c r="L80" s="122">
        <f t="shared" si="21"/>
        <v>37362.4931656643</v>
      </c>
      <c r="M80" s="46" t="s">
        <v>37</v>
      </c>
      <c r="N80" s="46" t="s">
        <v>37</v>
      </c>
      <c r="O80" s="46" t="s">
        <v>288</v>
      </c>
      <c r="P80" s="82" t="s">
        <v>289</v>
      </c>
      <c r="Q80" s="125">
        <v>2054.93712411154</v>
      </c>
      <c r="R80" s="84" t="s">
        <v>39</v>
      </c>
      <c r="S80" s="48" t="s">
        <v>289</v>
      </c>
      <c r="T80" s="126"/>
      <c r="U80" s="126"/>
      <c r="V80" s="126"/>
    </row>
    <row r="81" s="16" customFormat="1" ht="30" customHeight="1" spans="1:22">
      <c r="A81" s="46">
        <v>67</v>
      </c>
      <c r="B81" s="113" t="s">
        <v>284</v>
      </c>
      <c r="C81" s="48" t="str">
        <f t="shared" si="22"/>
        <v>那大禾锋米厂项目</v>
      </c>
      <c r="D81" s="114" t="s">
        <v>299</v>
      </c>
      <c r="E81" s="48" t="s">
        <v>300</v>
      </c>
      <c r="F81" s="48" t="s">
        <v>287</v>
      </c>
      <c r="G81" s="115">
        <f t="shared" si="20"/>
        <v>170466.375068343</v>
      </c>
      <c r="H81" s="115">
        <v>170466.375068343</v>
      </c>
      <c r="I81" s="122"/>
      <c r="J81" s="122"/>
      <c r="K81" s="122"/>
      <c r="L81" s="122">
        <f t="shared" si="21"/>
        <v>170466.375068343</v>
      </c>
      <c r="M81" s="46" t="s">
        <v>37</v>
      </c>
      <c r="N81" s="46" t="s">
        <v>37</v>
      </c>
      <c r="O81" s="46" t="s">
        <v>288</v>
      </c>
      <c r="P81" s="82" t="s">
        <v>289</v>
      </c>
      <c r="Q81" s="125">
        <v>9375.65062875887</v>
      </c>
      <c r="R81" s="84" t="s">
        <v>39</v>
      </c>
      <c r="S81" s="48" t="s">
        <v>289</v>
      </c>
      <c r="T81" s="126"/>
      <c r="U81" s="126"/>
      <c r="V81" s="126"/>
    </row>
    <row r="82" s="16" customFormat="1" ht="30" customHeight="1" spans="1:22">
      <c r="A82" s="46">
        <v>68</v>
      </c>
      <c r="B82" s="113" t="s">
        <v>284</v>
      </c>
      <c r="C82" s="48" t="str">
        <f t="shared" si="22"/>
        <v>那大禾锋米厂项目</v>
      </c>
      <c r="D82" s="114" t="s">
        <v>301</v>
      </c>
      <c r="E82" s="48" t="s">
        <v>302</v>
      </c>
      <c r="F82" s="48" t="s">
        <v>287</v>
      </c>
      <c r="G82" s="115">
        <f t="shared" si="20"/>
        <v>49038.2722799344</v>
      </c>
      <c r="H82" s="116">
        <v>49038.2722799344</v>
      </c>
      <c r="I82" s="122"/>
      <c r="J82" s="122"/>
      <c r="K82" s="122"/>
      <c r="L82" s="122">
        <f t="shared" si="21"/>
        <v>49038.2722799344</v>
      </c>
      <c r="M82" s="46" t="s">
        <v>37</v>
      </c>
      <c r="N82" s="46" t="s">
        <v>37</v>
      </c>
      <c r="O82" s="46" t="s">
        <v>288</v>
      </c>
      <c r="P82" s="82" t="s">
        <v>289</v>
      </c>
      <c r="Q82" s="125">
        <v>2697.10497539639</v>
      </c>
      <c r="R82" s="84" t="s">
        <v>39</v>
      </c>
      <c r="S82" s="48" t="s">
        <v>289</v>
      </c>
      <c r="T82" s="126"/>
      <c r="U82" s="126"/>
      <c r="V82" s="126"/>
    </row>
    <row r="83" s="16" customFormat="1" ht="30" customHeight="1" spans="1:22">
      <c r="A83" s="46">
        <v>69</v>
      </c>
      <c r="B83" s="113" t="s">
        <v>284</v>
      </c>
      <c r="C83" s="48" t="str">
        <f t="shared" si="22"/>
        <v>那大禾锋米厂项目</v>
      </c>
      <c r="D83" s="114" t="s">
        <v>303</v>
      </c>
      <c r="E83" s="48" t="s">
        <v>304</v>
      </c>
      <c r="F83" s="48" t="s">
        <v>287</v>
      </c>
      <c r="G83" s="115">
        <f t="shared" si="20"/>
        <v>403981.957353745</v>
      </c>
      <c r="H83" s="116">
        <v>403981.957353745</v>
      </c>
      <c r="I83" s="122"/>
      <c r="J83" s="122"/>
      <c r="K83" s="122"/>
      <c r="L83" s="122">
        <f t="shared" si="21"/>
        <v>403981.957353745</v>
      </c>
      <c r="M83" s="46" t="s">
        <v>37</v>
      </c>
      <c r="N83" s="46" t="s">
        <v>37</v>
      </c>
      <c r="O83" s="46" t="s">
        <v>288</v>
      </c>
      <c r="P83" s="82" t="s">
        <v>289</v>
      </c>
      <c r="Q83" s="125">
        <v>22219.007654456</v>
      </c>
      <c r="R83" s="84" t="s">
        <v>39</v>
      </c>
      <c r="S83" s="48" t="s">
        <v>289</v>
      </c>
      <c r="T83" s="126"/>
      <c r="U83" s="126"/>
      <c r="V83" s="126"/>
    </row>
    <row r="84" s="16" customFormat="1" ht="30" customHeight="1" spans="1:22">
      <c r="A84" s="46">
        <v>70</v>
      </c>
      <c r="B84" s="113" t="s">
        <v>284</v>
      </c>
      <c r="C84" s="48" t="str">
        <f t="shared" si="22"/>
        <v>那大禾锋米厂项目</v>
      </c>
      <c r="D84" s="114" t="s">
        <v>305</v>
      </c>
      <c r="E84" s="48" t="s">
        <v>306</v>
      </c>
      <c r="F84" s="48" t="s">
        <v>287</v>
      </c>
      <c r="G84" s="115">
        <f t="shared" si="20"/>
        <v>81730.4537998907</v>
      </c>
      <c r="H84" s="116">
        <v>81730.4537998907</v>
      </c>
      <c r="I84" s="122"/>
      <c r="J84" s="122"/>
      <c r="K84" s="122"/>
      <c r="L84" s="122">
        <f t="shared" si="21"/>
        <v>81730.4537998907</v>
      </c>
      <c r="M84" s="46" t="s">
        <v>37</v>
      </c>
      <c r="N84" s="46" t="s">
        <v>37</v>
      </c>
      <c r="O84" s="46" t="s">
        <v>288</v>
      </c>
      <c r="P84" s="82" t="s">
        <v>289</v>
      </c>
      <c r="Q84" s="125">
        <v>4495.17495899399</v>
      </c>
      <c r="R84" s="84" t="s">
        <v>39</v>
      </c>
      <c r="S84" s="48" t="s">
        <v>289</v>
      </c>
      <c r="T84" s="126"/>
      <c r="U84" s="126"/>
      <c r="V84" s="126"/>
    </row>
    <row r="85" s="16" customFormat="1" ht="30" customHeight="1" spans="1:22">
      <c r="A85" s="46">
        <v>71</v>
      </c>
      <c r="B85" s="113" t="s">
        <v>284</v>
      </c>
      <c r="C85" s="48" t="str">
        <f t="shared" si="22"/>
        <v>那大禾锋米厂项目</v>
      </c>
      <c r="D85" s="114" t="s">
        <v>307</v>
      </c>
      <c r="E85" s="94" t="s">
        <v>308</v>
      </c>
      <c r="F85" s="48" t="s">
        <v>287</v>
      </c>
      <c r="G85" s="115">
        <f t="shared" si="20"/>
        <v>95741.3887370148</v>
      </c>
      <c r="H85" s="116">
        <v>95741.3887370148</v>
      </c>
      <c r="I85" s="123"/>
      <c r="J85" s="123"/>
      <c r="K85" s="123"/>
      <c r="L85" s="122">
        <f t="shared" si="21"/>
        <v>95741.3887370148</v>
      </c>
      <c r="M85" s="46" t="s">
        <v>37</v>
      </c>
      <c r="N85" s="46" t="s">
        <v>37</v>
      </c>
      <c r="O85" s="46" t="s">
        <v>288</v>
      </c>
      <c r="P85" s="82" t="s">
        <v>289</v>
      </c>
      <c r="Q85" s="125">
        <v>5265.77638053581</v>
      </c>
      <c r="R85" s="84" t="s">
        <v>39</v>
      </c>
      <c r="S85" s="48" t="s">
        <v>289</v>
      </c>
      <c r="T85" s="126"/>
      <c r="U85" s="126"/>
      <c r="V85" s="126"/>
    </row>
    <row r="86" s="17" customFormat="1" ht="30" customHeight="1" spans="1:22">
      <c r="A86" s="46">
        <v>72</v>
      </c>
      <c r="B86" s="113" t="s">
        <v>284</v>
      </c>
      <c r="C86" s="48" t="str">
        <f t="shared" si="22"/>
        <v>那大禾锋米厂项目</v>
      </c>
      <c r="D86" s="114" t="s">
        <v>309</v>
      </c>
      <c r="E86" s="48" t="s">
        <v>310</v>
      </c>
      <c r="F86" s="48" t="s">
        <v>287</v>
      </c>
      <c r="G86" s="115">
        <f t="shared" si="20"/>
        <v>210164.024056862</v>
      </c>
      <c r="H86" s="116">
        <v>210164.024056862</v>
      </c>
      <c r="I86" s="122"/>
      <c r="J86" s="122"/>
      <c r="K86" s="122"/>
      <c r="L86" s="122">
        <f t="shared" si="21"/>
        <v>210164.024056862</v>
      </c>
      <c r="M86" s="46" t="s">
        <v>37</v>
      </c>
      <c r="N86" s="46" t="s">
        <v>37</v>
      </c>
      <c r="O86" s="46" t="s">
        <v>288</v>
      </c>
      <c r="P86" s="82" t="s">
        <v>289</v>
      </c>
      <c r="Q86" s="125">
        <v>11559.0213231274</v>
      </c>
      <c r="R86" s="84" t="s">
        <v>39</v>
      </c>
      <c r="S86" s="48" t="s">
        <v>289</v>
      </c>
      <c r="T86" s="127"/>
      <c r="U86" s="127"/>
      <c r="V86" s="127"/>
    </row>
    <row r="87" s="16" customFormat="1" ht="30" customHeight="1" spans="1:22">
      <c r="A87" s="46">
        <v>73</v>
      </c>
      <c r="B87" s="113" t="s">
        <v>284</v>
      </c>
      <c r="C87" s="48" t="str">
        <f t="shared" si="22"/>
        <v>那大禾锋米厂项目</v>
      </c>
      <c r="D87" s="114" t="s">
        <v>311</v>
      </c>
      <c r="E87" s="48" t="s">
        <v>312</v>
      </c>
      <c r="F87" s="48" t="s">
        <v>287</v>
      </c>
      <c r="G87" s="115">
        <f t="shared" si="20"/>
        <v>296564.78950246</v>
      </c>
      <c r="H87" s="116">
        <v>296564.78950246</v>
      </c>
      <c r="I87" s="122"/>
      <c r="J87" s="122"/>
      <c r="K87" s="122"/>
      <c r="L87" s="122">
        <f t="shared" si="21"/>
        <v>296564.78950246</v>
      </c>
      <c r="M87" s="46" t="s">
        <v>37</v>
      </c>
      <c r="N87" s="46" t="s">
        <v>37</v>
      </c>
      <c r="O87" s="46" t="s">
        <v>288</v>
      </c>
      <c r="P87" s="82" t="s">
        <v>289</v>
      </c>
      <c r="Q87" s="125">
        <v>16311.0634226353</v>
      </c>
      <c r="R87" s="84" t="s">
        <v>39</v>
      </c>
      <c r="S87" s="48" t="s">
        <v>289</v>
      </c>
      <c r="T87" s="126"/>
      <c r="U87" s="126"/>
      <c r="V87" s="126"/>
    </row>
    <row r="88" s="16" customFormat="1" ht="30" customHeight="1" spans="1:22">
      <c r="A88" s="46">
        <v>74</v>
      </c>
      <c r="B88" s="113" t="s">
        <v>284</v>
      </c>
      <c r="C88" s="48" t="str">
        <f t="shared" si="22"/>
        <v>那大禾锋米厂项目</v>
      </c>
      <c r="D88" s="114" t="s">
        <v>313</v>
      </c>
      <c r="E88" s="48" t="s">
        <v>314</v>
      </c>
      <c r="F88" s="48" t="s">
        <v>287</v>
      </c>
      <c r="G88" s="115">
        <f t="shared" si="20"/>
        <v>322251.503553855</v>
      </c>
      <c r="H88" s="116">
        <v>322251.503553855</v>
      </c>
      <c r="I88" s="122"/>
      <c r="J88" s="122"/>
      <c r="K88" s="122"/>
      <c r="L88" s="122">
        <f t="shared" si="21"/>
        <v>322251.503553855</v>
      </c>
      <c r="M88" s="46" t="s">
        <v>37</v>
      </c>
      <c r="N88" s="46" t="s">
        <v>37</v>
      </c>
      <c r="O88" s="46" t="s">
        <v>288</v>
      </c>
      <c r="P88" s="82" t="s">
        <v>289</v>
      </c>
      <c r="Q88" s="125">
        <v>17723.832695462</v>
      </c>
      <c r="R88" s="84" t="s">
        <v>39</v>
      </c>
      <c r="S88" s="48" t="s">
        <v>289</v>
      </c>
      <c r="T88" s="126"/>
      <c r="U88" s="126"/>
      <c r="V88" s="126"/>
    </row>
    <row r="89" s="16" customFormat="1" ht="30" customHeight="1" spans="1:22">
      <c r="A89" s="46">
        <v>75</v>
      </c>
      <c r="B89" s="113" t="s">
        <v>284</v>
      </c>
      <c r="C89" s="48" t="str">
        <f t="shared" si="22"/>
        <v>那大禾锋米厂项目</v>
      </c>
      <c r="D89" s="114" t="s">
        <v>315</v>
      </c>
      <c r="E89" s="48" t="s">
        <v>316</v>
      </c>
      <c r="F89" s="48" t="s">
        <v>287</v>
      </c>
      <c r="G89" s="115">
        <f t="shared" si="20"/>
        <v>336262.438490979</v>
      </c>
      <c r="H89" s="116">
        <v>336262.438490979</v>
      </c>
      <c r="I89" s="122"/>
      <c r="J89" s="122"/>
      <c r="K89" s="122"/>
      <c r="L89" s="122">
        <f t="shared" si="21"/>
        <v>336262.438490979</v>
      </c>
      <c r="M89" s="46" t="s">
        <v>37</v>
      </c>
      <c r="N89" s="46" t="s">
        <v>37</v>
      </c>
      <c r="O89" s="46" t="s">
        <v>288</v>
      </c>
      <c r="P89" s="82" t="s">
        <v>289</v>
      </c>
      <c r="Q89" s="125">
        <v>18494.4341170038</v>
      </c>
      <c r="R89" s="84" t="s">
        <v>39</v>
      </c>
      <c r="S89" s="48" t="s">
        <v>289</v>
      </c>
      <c r="T89" s="126"/>
      <c r="U89" s="126"/>
      <c r="V89" s="126"/>
    </row>
    <row r="90" s="16" customFormat="1" ht="30" customHeight="1" spans="1:22">
      <c r="A90" s="46">
        <v>76</v>
      </c>
      <c r="B90" s="113" t="s">
        <v>284</v>
      </c>
      <c r="C90" s="48" t="str">
        <f t="shared" si="22"/>
        <v>那大禾锋米厂项目</v>
      </c>
      <c r="D90" s="114" t="s">
        <v>317</v>
      </c>
      <c r="E90" s="48" t="s">
        <v>318</v>
      </c>
      <c r="F90" s="48" t="s">
        <v>287</v>
      </c>
      <c r="G90" s="115">
        <f t="shared" si="20"/>
        <v>77060.1421541826</v>
      </c>
      <c r="H90" s="116">
        <v>77060.1421541826</v>
      </c>
      <c r="I90" s="122"/>
      <c r="J90" s="122"/>
      <c r="K90" s="122"/>
      <c r="L90" s="122">
        <f t="shared" si="21"/>
        <v>77060.1421541826</v>
      </c>
      <c r="M90" s="46" t="s">
        <v>37</v>
      </c>
      <c r="N90" s="46" t="s">
        <v>37</v>
      </c>
      <c r="O90" s="46" t="s">
        <v>288</v>
      </c>
      <c r="P90" s="82" t="s">
        <v>289</v>
      </c>
      <c r="Q90" s="125">
        <v>4238.30781848004</v>
      </c>
      <c r="R90" s="84" t="s">
        <v>39</v>
      </c>
      <c r="S90" s="48" t="s">
        <v>289</v>
      </c>
      <c r="T90" s="126"/>
      <c r="U90" s="126"/>
      <c r="V90" s="126"/>
    </row>
    <row r="91" s="16" customFormat="1" ht="30" customHeight="1" spans="1:22">
      <c r="A91" s="46">
        <v>77</v>
      </c>
      <c r="B91" s="113" t="s">
        <v>284</v>
      </c>
      <c r="C91" s="48" t="str">
        <f t="shared" si="22"/>
        <v>那大禾锋米厂项目</v>
      </c>
      <c r="D91" s="114" t="s">
        <v>319</v>
      </c>
      <c r="E91" s="48" t="s">
        <v>320</v>
      </c>
      <c r="F91" s="48" t="s">
        <v>287</v>
      </c>
      <c r="G91" s="115">
        <f t="shared" si="20"/>
        <v>63049.2072170585</v>
      </c>
      <c r="H91" s="116">
        <v>63049.2072170585</v>
      </c>
      <c r="I91" s="122"/>
      <c r="J91" s="122"/>
      <c r="K91" s="122"/>
      <c r="L91" s="122">
        <f t="shared" si="21"/>
        <v>63049.2072170585</v>
      </c>
      <c r="M91" s="46" t="s">
        <v>37</v>
      </c>
      <c r="N91" s="46" t="s">
        <v>37</v>
      </c>
      <c r="O91" s="46" t="s">
        <v>288</v>
      </c>
      <c r="P91" s="82" t="s">
        <v>289</v>
      </c>
      <c r="Q91" s="125">
        <v>3467.70639693822</v>
      </c>
      <c r="R91" s="84" t="s">
        <v>39</v>
      </c>
      <c r="S91" s="48" t="s">
        <v>289</v>
      </c>
      <c r="T91" s="126"/>
      <c r="U91" s="126"/>
      <c r="V91" s="126"/>
    </row>
    <row r="92" s="16" customFormat="1" ht="30" customHeight="1" spans="1:22">
      <c r="A92" s="46">
        <v>78</v>
      </c>
      <c r="B92" s="113" t="s">
        <v>284</v>
      </c>
      <c r="C92" s="48" t="str">
        <f t="shared" si="22"/>
        <v>那大禾锋米厂项目</v>
      </c>
      <c r="D92" s="114" t="s">
        <v>321</v>
      </c>
      <c r="E92" s="48" t="s">
        <v>322</v>
      </c>
      <c r="F92" s="48" t="s">
        <v>287</v>
      </c>
      <c r="G92" s="115">
        <f t="shared" si="20"/>
        <v>37362.4931656643</v>
      </c>
      <c r="H92" s="116">
        <v>37362.4931656643</v>
      </c>
      <c r="I92" s="122"/>
      <c r="J92" s="122"/>
      <c r="K92" s="122"/>
      <c r="L92" s="122">
        <f t="shared" si="21"/>
        <v>37362.4931656643</v>
      </c>
      <c r="M92" s="46" t="s">
        <v>37</v>
      </c>
      <c r="N92" s="46" t="s">
        <v>37</v>
      </c>
      <c r="O92" s="46" t="s">
        <v>288</v>
      </c>
      <c r="P92" s="82" t="s">
        <v>289</v>
      </c>
      <c r="Q92" s="125">
        <v>2054.93712411154</v>
      </c>
      <c r="R92" s="84" t="s">
        <v>39</v>
      </c>
      <c r="S92" s="48" t="s">
        <v>289</v>
      </c>
      <c r="T92" s="126"/>
      <c r="U92" s="126"/>
      <c r="V92" s="126"/>
    </row>
    <row r="93" s="16" customFormat="1" ht="30" customHeight="1" spans="1:22">
      <c r="A93" s="46">
        <v>79</v>
      </c>
      <c r="B93" s="113" t="s">
        <v>284</v>
      </c>
      <c r="C93" s="48" t="str">
        <f t="shared" si="22"/>
        <v>那大禾锋米厂项目</v>
      </c>
      <c r="D93" s="114" t="s">
        <v>323</v>
      </c>
      <c r="E93" s="48" t="s">
        <v>324</v>
      </c>
      <c r="F93" s="48" t="s">
        <v>287</v>
      </c>
      <c r="G93" s="115">
        <f t="shared" si="20"/>
        <v>214834.33570257</v>
      </c>
      <c r="H93" s="116">
        <v>214834.33570257</v>
      </c>
      <c r="I93" s="122"/>
      <c r="J93" s="122"/>
      <c r="K93" s="122"/>
      <c r="L93" s="122">
        <f t="shared" si="21"/>
        <v>214834.33570257</v>
      </c>
      <c r="M93" s="46" t="s">
        <v>37</v>
      </c>
      <c r="N93" s="46" t="s">
        <v>37</v>
      </c>
      <c r="O93" s="46" t="s">
        <v>288</v>
      </c>
      <c r="P93" s="82" t="s">
        <v>289</v>
      </c>
      <c r="Q93" s="125">
        <v>11815.8884636414</v>
      </c>
      <c r="R93" s="84" t="s">
        <v>39</v>
      </c>
      <c r="S93" s="48" t="s">
        <v>289</v>
      </c>
      <c r="T93" s="126"/>
      <c r="U93" s="126"/>
      <c r="V93" s="126"/>
    </row>
    <row r="94" s="16" customFormat="1" ht="30" customHeight="1" spans="1:22">
      <c r="A94" s="46">
        <v>80</v>
      </c>
      <c r="B94" s="113" t="s">
        <v>284</v>
      </c>
      <c r="C94" s="48" t="str">
        <f t="shared" si="22"/>
        <v>那大禾锋米厂项目</v>
      </c>
      <c r="D94" s="114" t="s">
        <v>325</v>
      </c>
      <c r="E94" s="48" t="s">
        <v>326</v>
      </c>
      <c r="F94" s="48" t="s">
        <v>287</v>
      </c>
      <c r="G94" s="115">
        <f t="shared" si="20"/>
        <v>37362.4931656643</v>
      </c>
      <c r="H94" s="116">
        <v>37362.4931656643</v>
      </c>
      <c r="I94" s="122"/>
      <c r="J94" s="122"/>
      <c r="K94" s="122"/>
      <c r="L94" s="122">
        <f t="shared" si="21"/>
        <v>37362.4931656643</v>
      </c>
      <c r="M94" s="46" t="s">
        <v>37</v>
      </c>
      <c r="N94" s="46" t="s">
        <v>37</v>
      </c>
      <c r="O94" s="46" t="s">
        <v>288</v>
      </c>
      <c r="P94" s="82" t="s">
        <v>289</v>
      </c>
      <c r="Q94" s="125">
        <v>2054.93712411154</v>
      </c>
      <c r="R94" s="84" t="s">
        <v>39</v>
      </c>
      <c r="S94" s="48" t="s">
        <v>289</v>
      </c>
      <c r="T94" s="126"/>
      <c r="U94" s="126"/>
      <c r="V94" s="126"/>
    </row>
    <row r="95" s="16" customFormat="1" ht="30" customHeight="1" spans="1:22">
      <c r="A95" s="46">
        <v>81</v>
      </c>
      <c r="B95" s="113" t="s">
        <v>284</v>
      </c>
      <c r="C95" s="48" t="str">
        <f t="shared" si="22"/>
        <v>那大禾锋米厂项目</v>
      </c>
      <c r="D95" s="114" t="s">
        <v>327</v>
      </c>
      <c r="E95" s="48" t="s">
        <v>328</v>
      </c>
      <c r="F95" s="48" t="s">
        <v>287</v>
      </c>
      <c r="G95" s="115">
        <f t="shared" si="20"/>
        <v>93406.2329141607</v>
      </c>
      <c r="H95" s="116">
        <v>93406.2329141607</v>
      </c>
      <c r="I95" s="122"/>
      <c r="J95" s="122"/>
      <c r="K95" s="122"/>
      <c r="L95" s="122">
        <f t="shared" si="21"/>
        <v>93406.2329141607</v>
      </c>
      <c r="M95" s="46" t="s">
        <v>37</v>
      </c>
      <c r="N95" s="46" t="s">
        <v>37</v>
      </c>
      <c r="O95" s="46" t="s">
        <v>288</v>
      </c>
      <c r="P95" s="82" t="s">
        <v>289</v>
      </c>
      <c r="Q95" s="125">
        <v>5137.34281027884</v>
      </c>
      <c r="R95" s="84" t="s">
        <v>39</v>
      </c>
      <c r="S95" s="48" t="s">
        <v>289</v>
      </c>
      <c r="T95" s="126"/>
      <c r="U95" s="126"/>
      <c r="V95" s="126"/>
    </row>
    <row r="96" s="16" customFormat="1" ht="30" customHeight="1" spans="1:22">
      <c r="A96" s="46">
        <v>82</v>
      </c>
      <c r="B96" s="113" t="s">
        <v>284</v>
      </c>
      <c r="C96" s="48" t="str">
        <f t="shared" si="22"/>
        <v>那大禾锋米厂项目</v>
      </c>
      <c r="D96" s="114" t="s">
        <v>329</v>
      </c>
      <c r="E96" s="48" t="s">
        <v>330</v>
      </c>
      <c r="F96" s="48" t="s">
        <v>287</v>
      </c>
      <c r="G96" s="115">
        <f t="shared" si="20"/>
        <v>79395.2979770366</v>
      </c>
      <c r="H96" s="116">
        <v>79395.2979770366</v>
      </c>
      <c r="I96" s="122"/>
      <c r="J96" s="122"/>
      <c r="K96" s="122"/>
      <c r="L96" s="122">
        <f t="shared" si="21"/>
        <v>79395.2979770366</v>
      </c>
      <c r="M96" s="46" t="s">
        <v>37</v>
      </c>
      <c r="N96" s="46" t="s">
        <v>37</v>
      </c>
      <c r="O96" s="46" t="s">
        <v>288</v>
      </c>
      <c r="P96" s="82" t="s">
        <v>289</v>
      </c>
      <c r="Q96" s="125">
        <v>4366.74138873701</v>
      </c>
      <c r="R96" s="84" t="s">
        <v>39</v>
      </c>
      <c r="S96" s="48" t="s">
        <v>289</v>
      </c>
      <c r="T96" s="126"/>
      <c r="U96" s="126"/>
      <c r="V96" s="126"/>
    </row>
    <row r="97" s="16" customFormat="1" ht="30" customHeight="1" spans="1:22">
      <c r="A97" s="46">
        <v>83</v>
      </c>
      <c r="B97" s="113" t="s">
        <v>284</v>
      </c>
      <c r="C97" s="48" t="str">
        <f t="shared" si="22"/>
        <v>那大禾锋米厂项目</v>
      </c>
      <c r="D97" s="114" t="s">
        <v>331</v>
      </c>
      <c r="E97" s="48" t="s">
        <v>332</v>
      </c>
      <c r="F97" s="48" t="s">
        <v>287</v>
      </c>
      <c r="G97" s="115">
        <f t="shared" si="20"/>
        <v>35027.3373428103</v>
      </c>
      <c r="H97" s="116">
        <v>35027.3373428103</v>
      </c>
      <c r="I97" s="122"/>
      <c r="J97" s="122"/>
      <c r="K97" s="122"/>
      <c r="L97" s="122">
        <f t="shared" si="21"/>
        <v>35027.3373428103</v>
      </c>
      <c r="M97" s="46" t="s">
        <v>37</v>
      </c>
      <c r="N97" s="46" t="s">
        <v>37</v>
      </c>
      <c r="O97" s="46" t="s">
        <v>288</v>
      </c>
      <c r="P97" s="82" t="s">
        <v>289</v>
      </c>
      <c r="Q97" s="125">
        <v>1926.50355385457</v>
      </c>
      <c r="R97" s="84" t="s">
        <v>39</v>
      </c>
      <c r="S97" s="48" t="s">
        <v>289</v>
      </c>
      <c r="T97" s="126"/>
      <c r="U97" s="126"/>
      <c r="V97" s="126"/>
    </row>
    <row r="98" s="16" customFormat="1" ht="30" customHeight="1" spans="1:22">
      <c r="A98" s="46">
        <v>84</v>
      </c>
      <c r="B98" s="113" t="s">
        <v>284</v>
      </c>
      <c r="C98" s="48" t="str">
        <f t="shared" si="22"/>
        <v>那大禾锋米厂项目</v>
      </c>
      <c r="D98" s="114" t="s">
        <v>333</v>
      </c>
      <c r="E98" s="48" t="s">
        <v>334</v>
      </c>
      <c r="F98" s="48" t="s">
        <v>287</v>
      </c>
      <c r="G98" s="115">
        <f t="shared" si="20"/>
        <v>21016.4024056862</v>
      </c>
      <c r="H98" s="116">
        <v>21016.4024056862</v>
      </c>
      <c r="I98" s="122"/>
      <c r="J98" s="122"/>
      <c r="K98" s="122"/>
      <c r="L98" s="122">
        <f t="shared" si="21"/>
        <v>21016.4024056862</v>
      </c>
      <c r="M98" s="46" t="s">
        <v>37</v>
      </c>
      <c r="N98" s="46" t="s">
        <v>37</v>
      </c>
      <c r="O98" s="46" t="s">
        <v>288</v>
      </c>
      <c r="P98" s="82" t="s">
        <v>289</v>
      </c>
      <c r="Q98" s="125">
        <v>1155.90213231274</v>
      </c>
      <c r="R98" s="84" t="s">
        <v>39</v>
      </c>
      <c r="S98" s="48" t="s">
        <v>289</v>
      </c>
      <c r="T98" s="126"/>
      <c r="U98" s="126"/>
      <c r="V98" s="126"/>
    </row>
    <row r="99" s="16" customFormat="1" ht="30" customHeight="1" spans="1:22">
      <c r="A99" s="46">
        <v>85</v>
      </c>
      <c r="B99" s="113" t="s">
        <v>284</v>
      </c>
      <c r="C99" s="48" t="str">
        <f t="shared" si="22"/>
        <v>那大禾锋米厂项目</v>
      </c>
      <c r="D99" s="114" t="s">
        <v>335</v>
      </c>
      <c r="E99" s="48" t="s">
        <v>336</v>
      </c>
      <c r="F99" s="48" t="s">
        <v>287</v>
      </c>
      <c r="G99" s="115">
        <f t="shared" si="20"/>
        <v>329256.971022417</v>
      </c>
      <c r="H99" s="116">
        <v>329256.971022417</v>
      </c>
      <c r="I99" s="122"/>
      <c r="J99" s="122"/>
      <c r="K99" s="122"/>
      <c r="L99" s="122">
        <f t="shared" si="21"/>
        <v>329256.971022417</v>
      </c>
      <c r="M99" s="46" t="s">
        <v>37</v>
      </c>
      <c r="N99" s="46" t="s">
        <v>37</v>
      </c>
      <c r="O99" s="46" t="s">
        <v>288</v>
      </c>
      <c r="P99" s="82" t="s">
        <v>289</v>
      </c>
      <c r="Q99" s="125">
        <v>18109.1334062329</v>
      </c>
      <c r="R99" s="84" t="s">
        <v>39</v>
      </c>
      <c r="S99" s="48" t="s">
        <v>289</v>
      </c>
      <c r="T99" s="126"/>
      <c r="U99" s="126"/>
      <c r="V99" s="126"/>
    </row>
    <row r="100" s="16" customFormat="1" ht="30" customHeight="1" spans="1:22">
      <c r="A100" s="46">
        <v>86</v>
      </c>
      <c r="B100" s="113" t="s">
        <v>284</v>
      </c>
      <c r="C100" s="48" t="str">
        <f t="shared" si="22"/>
        <v>那大禾锋米厂项目</v>
      </c>
      <c r="D100" s="114" t="s">
        <v>337</v>
      </c>
      <c r="E100" s="48" t="s">
        <v>338</v>
      </c>
      <c r="F100" s="48" t="s">
        <v>287</v>
      </c>
      <c r="G100" s="115">
        <f t="shared" si="20"/>
        <v>49038.2722799344</v>
      </c>
      <c r="H100" s="116">
        <v>49038.2722799344</v>
      </c>
      <c r="I100" s="122"/>
      <c r="J100" s="122"/>
      <c r="K100" s="122"/>
      <c r="L100" s="122">
        <f t="shared" si="21"/>
        <v>49038.2722799344</v>
      </c>
      <c r="M100" s="46" t="s">
        <v>37</v>
      </c>
      <c r="N100" s="46" t="s">
        <v>37</v>
      </c>
      <c r="O100" s="46" t="s">
        <v>288</v>
      </c>
      <c r="P100" s="82" t="s">
        <v>289</v>
      </c>
      <c r="Q100" s="125">
        <v>2697.10497539639</v>
      </c>
      <c r="R100" s="84" t="s">
        <v>39</v>
      </c>
      <c r="S100" s="48" t="s">
        <v>289</v>
      </c>
      <c r="T100" s="126"/>
      <c r="U100" s="126"/>
      <c r="V100" s="126"/>
    </row>
    <row r="101" s="16" customFormat="1" ht="34" customHeight="1" spans="1:22">
      <c r="A101" s="46">
        <v>87</v>
      </c>
      <c r="B101" s="113" t="s">
        <v>284</v>
      </c>
      <c r="C101" s="48" t="str">
        <f t="shared" si="22"/>
        <v>那大禾锋米厂项目</v>
      </c>
      <c r="D101" s="114" t="s">
        <v>339</v>
      </c>
      <c r="E101" s="117" t="s">
        <v>340</v>
      </c>
      <c r="F101" s="48" t="s">
        <v>287</v>
      </c>
      <c r="G101" s="115">
        <f t="shared" si="20"/>
        <v>156455.440131219</v>
      </c>
      <c r="H101" s="116">
        <v>156455.440131219</v>
      </c>
      <c r="I101" s="124"/>
      <c r="J101" s="124"/>
      <c r="K101" s="124"/>
      <c r="L101" s="122">
        <f t="shared" si="21"/>
        <v>156455.440131219</v>
      </c>
      <c r="M101" s="46" t="s">
        <v>37</v>
      </c>
      <c r="N101" s="46" t="s">
        <v>37</v>
      </c>
      <c r="O101" s="46" t="s">
        <v>288</v>
      </c>
      <c r="P101" s="82" t="s">
        <v>289</v>
      </c>
      <c r="Q101" s="125">
        <v>8605.04920721704</v>
      </c>
      <c r="R101" s="84" t="s">
        <v>39</v>
      </c>
      <c r="S101" s="48" t="s">
        <v>289</v>
      </c>
      <c r="T101" s="126"/>
      <c r="U101" s="126"/>
      <c r="V101" s="126"/>
    </row>
    <row r="102" s="16" customFormat="1" ht="30" customHeight="1" spans="1:22">
      <c r="A102" s="46">
        <v>88</v>
      </c>
      <c r="B102" s="113" t="s">
        <v>341</v>
      </c>
      <c r="C102" s="48" t="str">
        <f t="shared" si="22"/>
        <v>蔚林乳胶丝厂项目（乳胶厂技术改造）</v>
      </c>
      <c r="D102" s="114" t="s">
        <v>342</v>
      </c>
      <c r="E102" s="48" t="s">
        <v>343</v>
      </c>
      <c r="F102" s="48" t="s">
        <v>201</v>
      </c>
      <c r="G102" s="115">
        <f t="shared" si="20"/>
        <v>1074</v>
      </c>
      <c r="H102" s="118">
        <f>1018+56</f>
        <v>1074</v>
      </c>
      <c r="I102" s="122"/>
      <c r="J102" s="122"/>
      <c r="K102" s="122"/>
      <c r="L102" s="122">
        <f t="shared" si="21"/>
        <v>1074</v>
      </c>
      <c r="M102" s="46" t="s">
        <v>37</v>
      </c>
      <c r="N102" s="46" t="s">
        <v>37</v>
      </c>
      <c r="O102" s="46" t="s">
        <v>288</v>
      </c>
      <c r="P102" s="82" t="s">
        <v>344</v>
      </c>
      <c r="Q102" s="125">
        <v>59.07</v>
      </c>
      <c r="R102" s="84" t="s">
        <v>39</v>
      </c>
      <c r="S102" s="48" t="s">
        <v>344</v>
      </c>
      <c r="T102" s="126"/>
      <c r="U102" s="126"/>
      <c r="V102" s="126"/>
    </row>
    <row r="103" s="16" customFormat="1" ht="30" customHeight="1" spans="1:22">
      <c r="A103" s="46">
        <v>89</v>
      </c>
      <c r="B103" s="113" t="s">
        <v>341</v>
      </c>
      <c r="C103" s="48" t="str">
        <f t="shared" si="22"/>
        <v>蔚林乳胶丝厂项目（乳胶厂技术改造）</v>
      </c>
      <c r="D103" s="114" t="s">
        <v>345</v>
      </c>
      <c r="E103" s="48" t="s">
        <v>343</v>
      </c>
      <c r="F103" s="48" t="s">
        <v>201</v>
      </c>
      <c r="G103" s="115">
        <f t="shared" si="20"/>
        <v>7504</v>
      </c>
      <c r="H103" s="118">
        <f>7126+378</f>
        <v>7504</v>
      </c>
      <c r="I103" s="122"/>
      <c r="J103" s="122"/>
      <c r="K103" s="122"/>
      <c r="L103" s="122">
        <f t="shared" si="21"/>
        <v>7504</v>
      </c>
      <c r="M103" s="46" t="s">
        <v>37</v>
      </c>
      <c r="N103" s="46" t="s">
        <v>37</v>
      </c>
      <c r="O103" s="46" t="s">
        <v>288</v>
      </c>
      <c r="P103" s="82" t="s">
        <v>344</v>
      </c>
      <c r="Q103" s="125">
        <v>412.72</v>
      </c>
      <c r="R103" s="84" t="s">
        <v>39</v>
      </c>
      <c r="S103" s="48" t="s">
        <v>344</v>
      </c>
      <c r="T103" s="126"/>
      <c r="U103" s="126"/>
      <c r="V103" s="126" t="s">
        <v>346</v>
      </c>
    </row>
    <row r="104" s="16" customFormat="1" ht="30" customHeight="1" spans="1:22">
      <c r="A104" s="46">
        <v>90</v>
      </c>
      <c r="B104" s="113" t="s">
        <v>341</v>
      </c>
      <c r="C104" s="48" t="str">
        <f t="shared" si="22"/>
        <v>蔚林乳胶丝厂项目（乳胶厂技术改造）</v>
      </c>
      <c r="D104" s="114" t="s">
        <v>347</v>
      </c>
      <c r="E104" s="48" t="s">
        <v>348</v>
      </c>
      <c r="F104" s="48" t="s">
        <v>201</v>
      </c>
      <c r="G104" s="115">
        <f t="shared" si="20"/>
        <v>1074</v>
      </c>
      <c r="H104" s="118">
        <f>1018+56</f>
        <v>1074</v>
      </c>
      <c r="I104" s="122"/>
      <c r="J104" s="122"/>
      <c r="K104" s="122"/>
      <c r="L104" s="122">
        <f t="shared" si="21"/>
        <v>1074</v>
      </c>
      <c r="M104" s="46" t="s">
        <v>37</v>
      </c>
      <c r="N104" s="46" t="s">
        <v>37</v>
      </c>
      <c r="O104" s="46" t="s">
        <v>288</v>
      </c>
      <c r="P104" s="82" t="s">
        <v>344</v>
      </c>
      <c r="Q104" s="125">
        <v>59.07</v>
      </c>
      <c r="R104" s="84" t="s">
        <v>39</v>
      </c>
      <c r="S104" s="48" t="s">
        <v>344</v>
      </c>
      <c r="T104" s="126"/>
      <c r="U104" s="126"/>
      <c r="V104" s="126"/>
    </row>
    <row r="105" s="16" customFormat="1" ht="30" customHeight="1" spans="1:22">
      <c r="A105" s="46">
        <v>91</v>
      </c>
      <c r="B105" s="113" t="s">
        <v>341</v>
      </c>
      <c r="C105" s="48" t="str">
        <f t="shared" si="22"/>
        <v>蔚林乳胶丝厂项目（乳胶厂技术改造）</v>
      </c>
      <c r="D105" s="114" t="s">
        <v>349</v>
      </c>
      <c r="E105" s="48" t="s">
        <v>350</v>
      </c>
      <c r="F105" s="48" t="s">
        <v>201</v>
      </c>
      <c r="G105" s="115">
        <f t="shared" si="20"/>
        <v>25185</v>
      </c>
      <c r="H105" s="118">
        <f>23919+1266</f>
        <v>25185</v>
      </c>
      <c r="I105" s="122"/>
      <c r="J105" s="122"/>
      <c r="K105" s="122"/>
      <c r="L105" s="122">
        <f t="shared" si="21"/>
        <v>25185</v>
      </c>
      <c r="M105" s="46" t="s">
        <v>37</v>
      </c>
      <c r="N105" s="46" t="s">
        <v>37</v>
      </c>
      <c r="O105" s="46" t="s">
        <v>288</v>
      </c>
      <c r="P105" s="82" t="s">
        <v>344</v>
      </c>
      <c r="Q105" s="125">
        <v>1385.175</v>
      </c>
      <c r="R105" s="84" t="s">
        <v>39</v>
      </c>
      <c r="S105" s="48" t="s">
        <v>344</v>
      </c>
      <c r="T105" s="126"/>
      <c r="U105" s="126"/>
      <c r="V105" s="126"/>
    </row>
    <row r="106" s="16" customFormat="1" ht="30" customHeight="1" spans="1:22">
      <c r="A106" s="46">
        <v>92</v>
      </c>
      <c r="B106" s="113" t="s">
        <v>341</v>
      </c>
      <c r="C106" s="48" t="str">
        <f t="shared" si="22"/>
        <v>蔚林乳胶丝厂项目（乳胶厂技术改造）</v>
      </c>
      <c r="D106" s="114" t="s">
        <v>351</v>
      </c>
      <c r="E106" s="48" t="s">
        <v>352</v>
      </c>
      <c r="F106" s="48" t="s">
        <v>201</v>
      </c>
      <c r="G106" s="115">
        <f t="shared" si="20"/>
        <v>810</v>
      </c>
      <c r="H106" s="118">
        <f>768+42</f>
        <v>810</v>
      </c>
      <c r="I106" s="122"/>
      <c r="J106" s="122"/>
      <c r="K106" s="122"/>
      <c r="L106" s="122">
        <f t="shared" si="21"/>
        <v>810</v>
      </c>
      <c r="M106" s="46" t="s">
        <v>37</v>
      </c>
      <c r="N106" s="46" t="s">
        <v>37</v>
      </c>
      <c r="O106" s="46" t="s">
        <v>288</v>
      </c>
      <c r="P106" s="82" t="s">
        <v>344</v>
      </c>
      <c r="Q106" s="125">
        <v>44.55</v>
      </c>
      <c r="R106" s="84" t="s">
        <v>39</v>
      </c>
      <c r="S106" s="48" t="s">
        <v>344</v>
      </c>
      <c r="T106" s="126"/>
      <c r="U106" s="126"/>
      <c r="V106" s="126"/>
    </row>
    <row r="107" s="16" customFormat="1" ht="30" customHeight="1" spans="1:22">
      <c r="A107" s="46">
        <v>93</v>
      </c>
      <c r="B107" s="113" t="s">
        <v>341</v>
      </c>
      <c r="C107" s="48" t="str">
        <f t="shared" si="22"/>
        <v>蔚林乳胶丝厂项目（乳胶厂技术改造）</v>
      </c>
      <c r="D107" s="114" t="s">
        <v>353</v>
      </c>
      <c r="E107" s="48" t="s">
        <v>354</v>
      </c>
      <c r="F107" s="48" t="s">
        <v>201</v>
      </c>
      <c r="G107" s="115">
        <f t="shared" si="20"/>
        <v>63220</v>
      </c>
      <c r="H107" s="118">
        <f>60046+3174</f>
        <v>63220</v>
      </c>
      <c r="I107" s="122"/>
      <c r="J107" s="122"/>
      <c r="K107" s="122"/>
      <c r="L107" s="122">
        <f t="shared" si="21"/>
        <v>63220</v>
      </c>
      <c r="M107" s="46" t="s">
        <v>37</v>
      </c>
      <c r="N107" s="46" t="s">
        <v>37</v>
      </c>
      <c r="O107" s="46" t="s">
        <v>288</v>
      </c>
      <c r="P107" s="82" t="s">
        <v>344</v>
      </c>
      <c r="Q107" s="125">
        <v>3477.1</v>
      </c>
      <c r="R107" s="84" t="s">
        <v>39</v>
      </c>
      <c r="S107" s="48" t="s">
        <v>344</v>
      </c>
      <c r="T107" s="126"/>
      <c r="U107" s="126"/>
      <c r="V107" s="126"/>
    </row>
    <row r="108" s="16" customFormat="1" ht="30" customHeight="1" spans="1:22">
      <c r="A108" s="46">
        <v>94</v>
      </c>
      <c r="B108" s="113" t="s">
        <v>341</v>
      </c>
      <c r="C108" s="48" t="str">
        <f t="shared" si="22"/>
        <v>蔚林乳胶丝厂项目（乳胶厂技术改造）</v>
      </c>
      <c r="D108" s="114" t="s">
        <v>355</v>
      </c>
      <c r="E108" s="48" t="s">
        <v>356</v>
      </c>
      <c r="F108" s="48" t="s">
        <v>201</v>
      </c>
      <c r="G108" s="115">
        <f t="shared" si="20"/>
        <v>51969</v>
      </c>
      <c r="H108" s="119">
        <f>49360+2609</f>
        <v>51969</v>
      </c>
      <c r="I108" s="122"/>
      <c r="J108" s="122"/>
      <c r="K108" s="122"/>
      <c r="L108" s="122">
        <f t="shared" si="21"/>
        <v>51969</v>
      </c>
      <c r="M108" s="46" t="s">
        <v>37</v>
      </c>
      <c r="N108" s="46" t="s">
        <v>37</v>
      </c>
      <c r="O108" s="46" t="s">
        <v>288</v>
      </c>
      <c r="P108" s="82" t="s">
        <v>344</v>
      </c>
      <c r="Q108" s="125">
        <v>2858.295</v>
      </c>
      <c r="R108" s="84" t="s">
        <v>39</v>
      </c>
      <c r="S108" s="48" t="s">
        <v>344</v>
      </c>
      <c r="T108" s="126"/>
      <c r="U108" s="126"/>
      <c r="V108" s="126"/>
    </row>
    <row r="109" s="16" customFormat="1" ht="30" customHeight="1" spans="1:22">
      <c r="A109" s="46">
        <v>95</v>
      </c>
      <c r="B109" s="113" t="s">
        <v>341</v>
      </c>
      <c r="C109" s="48" t="str">
        <f t="shared" si="22"/>
        <v>蔚林乳胶丝厂项目（乳胶厂技术改造）</v>
      </c>
      <c r="D109" s="114" t="s">
        <v>357</v>
      </c>
      <c r="E109" s="48" t="s">
        <v>358</v>
      </c>
      <c r="F109" s="48" t="s">
        <v>201</v>
      </c>
      <c r="G109" s="115">
        <f t="shared" si="20"/>
        <v>57326</v>
      </c>
      <c r="H109" s="119">
        <f>54448+2878</f>
        <v>57326</v>
      </c>
      <c r="I109" s="122"/>
      <c r="J109" s="122"/>
      <c r="K109" s="122"/>
      <c r="L109" s="122">
        <f t="shared" si="21"/>
        <v>57326</v>
      </c>
      <c r="M109" s="46" t="s">
        <v>37</v>
      </c>
      <c r="N109" s="46" t="s">
        <v>37</v>
      </c>
      <c r="O109" s="46" t="s">
        <v>288</v>
      </c>
      <c r="P109" s="82" t="s">
        <v>344</v>
      </c>
      <c r="Q109" s="125">
        <v>3152.93</v>
      </c>
      <c r="R109" s="84" t="s">
        <v>39</v>
      </c>
      <c r="S109" s="48" t="s">
        <v>344</v>
      </c>
      <c r="T109" s="126"/>
      <c r="U109" s="126"/>
      <c r="V109" s="126"/>
    </row>
    <row r="110" s="16" customFormat="1" ht="30" customHeight="1" spans="1:22">
      <c r="A110" s="46">
        <v>96</v>
      </c>
      <c r="B110" s="113" t="s">
        <v>341</v>
      </c>
      <c r="C110" s="48" t="str">
        <f t="shared" si="22"/>
        <v>蔚林乳胶丝厂项目（乳胶厂技术改造）</v>
      </c>
      <c r="D110" s="114" t="s">
        <v>359</v>
      </c>
      <c r="E110" s="48" t="s">
        <v>360</v>
      </c>
      <c r="F110" s="48" t="s">
        <v>201</v>
      </c>
      <c r="G110" s="115">
        <f t="shared" si="20"/>
        <v>106350</v>
      </c>
      <c r="H110" s="119">
        <f>101011+5339</f>
        <v>106350</v>
      </c>
      <c r="I110" s="122"/>
      <c r="J110" s="122"/>
      <c r="K110" s="122"/>
      <c r="L110" s="122">
        <f t="shared" si="21"/>
        <v>106350</v>
      </c>
      <c r="M110" s="46" t="s">
        <v>37</v>
      </c>
      <c r="N110" s="46" t="s">
        <v>37</v>
      </c>
      <c r="O110" s="46" t="s">
        <v>288</v>
      </c>
      <c r="P110" s="82" t="s">
        <v>344</v>
      </c>
      <c r="Q110" s="125">
        <v>5849.25</v>
      </c>
      <c r="R110" s="84" t="s">
        <v>39</v>
      </c>
      <c r="S110" s="48" t="s">
        <v>344</v>
      </c>
      <c r="T110" s="126"/>
      <c r="U110" s="126"/>
      <c r="V110" s="126"/>
    </row>
    <row r="111" s="16" customFormat="1" ht="30" customHeight="1" spans="1:22">
      <c r="A111" s="46">
        <v>97</v>
      </c>
      <c r="B111" s="113" t="s">
        <v>341</v>
      </c>
      <c r="C111" s="48" t="str">
        <f t="shared" si="22"/>
        <v>蔚林乳胶丝厂项目（乳胶厂技术改造）</v>
      </c>
      <c r="D111" s="114" t="s">
        <v>361</v>
      </c>
      <c r="E111" s="94" t="s">
        <v>362</v>
      </c>
      <c r="F111" s="48" t="s">
        <v>201</v>
      </c>
      <c r="G111" s="115">
        <f t="shared" si="20"/>
        <v>100468</v>
      </c>
      <c r="H111" s="119">
        <f>95425+5043</f>
        <v>100468</v>
      </c>
      <c r="I111" s="123"/>
      <c r="J111" s="123"/>
      <c r="K111" s="123"/>
      <c r="L111" s="122">
        <f t="shared" si="21"/>
        <v>100468</v>
      </c>
      <c r="M111" s="46" t="s">
        <v>37</v>
      </c>
      <c r="N111" s="46" t="s">
        <v>37</v>
      </c>
      <c r="O111" s="46" t="s">
        <v>288</v>
      </c>
      <c r="P111" s="82" t="s">
        <v>344</v>
      </c>
      <c r="Q111" s="125">
        <v>5525.74</v>
      </c>
      <c r="R111" s="84" t="s">
        <v>39</v>
      </c>
      <c r="S111" s="48" t="s">
        <v>344</v>
      </c>
      <c r="T111" s="126"/>
      <c r="U111" s="126"/>
      <c r="V111" s="126"/>
    </row>
    <row r="112" s="16" customFormat="1" ht="30" customHeight="1" spans="1:22">
      <c r="A112" s="46">
        <v>98</v>
      </c>
      <c r="B112" s="113" t="s">
        <v>341</v>
      </c>
      <c r="C112" s="48" t="str">
        <f t="shared" si="22"/>
        <v>蔚林乳胶丝厂项目（乳胶厂技术改造）</v>
      </c>
      <c r="D112" s="114" t="s">
        <v>363</v>
      </c>
      <c r="E112" s="48" t="s">
        <v>364</v>
      </c>
      <c r="F112" s="48" t="s">
        <v>201</v>
      </c>
      <c r="G112" s="115">
        <f t="shared" si="20"/>
        <v>3080536</v>
      </c>
      <c r="H112" s="119">
        <f>2706678+373858</f>
        <v>3080536</v>
      </c>
      <c r="I112" s="122"/>
      <c r="J112" s="122"/>
      <c r="K112" s="122"/>
      <c r="L112" s="122">
        <f t="shared" si="21"/>
        <v>3080536</v>
      </c>
      <c r="M112" s="46" t="s">
        <v>37</v>
      </c>
      <c r="N112" s="46" t="s">
        <v>37</v>
      </c>
      <c r="O112" s="46" t="s">
        <v>288</v>
      </c>
      <c r="P112" s="82" t="s">
        <v>344</v>
      </c>
      <c r="Q112" s="125">
        <v>169429.48</v>
      </c>
      <c r="R112" s="84" t="s">
        <v>39</v>
      </c>
      <c r="S112" s="48" t="s">
        <v>344</v>
      </c>
      <c r="T112" s="126"/>
      <c r="U112" s="126"/>
      <c r="V112" s="126"/>
    </row>
    <row r="113" s="16" customFormat="1" ht="30" customHeight="1" spans="1:22">
      <c r="A113" s="46">
        <v>99</v>
      </c>
      <c r="B113" s="113" t="s">
        <v>341</v>
      </c>
      <c r="C113" s="48" t="str">
        <f t="shared" si="22"/>
        <v>蔚林乳胶丝厂项目（乳胶厂技术改造）</v>
      </c>
      <c r="D113" s="114" t="s">
        <v>365</v>
      </c>
      <c r="E113" s="48" t="s">
        <v>366</v>
      </c>
      <c r="F113" s="48" t="s">
        <v>201</v>
      </c>
      <c r="G113" s="115">
        <f t="shared" si="20"/>
        <v>41799</v>
      </c>
      <c r="H113" s="119">
        <f>39701+2098</f>
        <v>41799</v>
      </c>
      <c r="I113" s="122"/>
      <c r="J113" s="122"/>
      <c r="K113" s="122"/>
      <c r="L113" s="122">
        <f t="shared" si="21"/>
        <v>41799</v>
      </c>
      <c r="M113" s="46" t="s">
        <v>37</v>
      </c>
      <c r="N113" s="46" t="s">
        <v>37</v>
      </c>
      <c r="O113" s="46" t="s">
        <v>288</v>
      </c>
      <c r="P113" s="82" t="s">
        <v>344</v>
      </c>
      <c r="Q113" s="125">
        <v>2298.945</v>
      </c>
      <c r="R113" s="84" t="s">
        <v>39</v>
      </c>
      <c r="S113" s="48" t="s">
        <v>344</v>
      </c>
      <c r="T113" s="126"/>
      <c r="U113" s="126"/>
      <c r="V113" s="126"/>
    </row>
    <row r="114" s="16" customFormat="1" ht="30" customHeight="1" spans="1:22">
      <c r="A114" s="46">
        <v>100</v>
      </c>
      <c r="B114" s="113" t="s">
        <v>341</v>
      </c>
      <c r="C114" s="48" t="str">
        <f t="shared" si="22"/>
        <v>蔚林乳胶丝厂项目（乳胶厂技术改造）</v>
      </c>
      <c r="D114" s="114" t="s">
        <v>367</v>
      </c>
      <c r="E114" s="48" t="s">
        <v>368</v>
      </c>
      <c r="F114" s="48" t="s">
        <v>201</v>
      </c>
      <c r="G114" s="115">
        <f t="shared" si="20"/>
        <v>3054864</v>
      </c>
      <c r="H114" s="119">
        <f>2684122+370742</f>
        <v>3054864</v>
      </c>
      <c r="I114" s="122"/>
      <c r="J114" s="122"/>
      <c r="K114" s="122"/>
      <c r="L114" s="122">
        <f t="shared" si="21"/>
        <v>3054864</v>
      </c>
      <c r="M114" s="46" t="s">
        <v>37</v>
      </c>
      <c r="N114" s="46" t="s">
        <v>37</v>
      </c>
      <c r="O114" s="46" t="s">
        <v>288</v>
      </c>
      <c r="P114" s="82" t="s">
        <v>344</v>
      </c>
      <c r="Q114" s="125">
        <v>168017.52</v>
      </c>
      <c r="R114" s="84" t="s">
        <v>39</v>
      </c>
      <c r="S114" s="48" t="s">
        <v>344</v>
      </c>
      <c r="T114" s="126"/>
      <c r="U114" s="126"/>
      <c r="V114" s="126"/>
    </row>
    <row r="115" s="16" customFormat="1" ht="30" customHeight="1" spans="1:22">
      <c r="A115" s="46">
        <v>101</v>
      </c>
      <c r="B115" s="113" t="s">
        <v>341</v>
      </c>
      <c r="C115" s="48" t="str">
        <f t="shared" si="22"/>
        <v>蔚林乳胶丝厂项目（乳胶厂技术改造）</v>
      </c>
      <c r="D115" s="114" t="s">
        <v>369</v>
      </c>
      <c r="E115" s="48" t="s">
        <v>370</v>
      </c>
      <c r="F115" s="48" t="s">
        <v>201</v>
      </c>
      <c r="G115" s="115">
        <f t="shared" si="20"/>
        <v>49021</v>
      </c>
      <c r="H115" s="119">
        <f>46560+2461</f>
        <v>49021</v>
      </c>
      <c r="I115" s="122"/>
      <c r="J115" s="122"/>
      <c r="K115" s="122"/>
      <c r="L115" s="122">
        <f t="shared" si="21"/>
        <v>49021</v>
      </c>
      <c r="M115" s="46" t="s">
        <v>37</v>
      </c>
      <c r="N115" s="46" t="s">
        <v>37</v>
      </c>
      <c r="O115" s="46" t="s">
        <v>288</v>
      </c>
      <c r="P115" s="82" t="s">
        <v>344</v>
      </c>
      <c r="Q115" s="125">
        <v>2696.155</v>
      </c>
      <c r="R115" s="84" t="s">
        <v>39</v>
      </c>
      <c r="S115" s="48" t="s">
        <v>344</v>
      </c>
      <c r="T115" s="126"/>
      <c r="U115" s="126"/>
      <c r="V115" s="126"/>
    </row>
    <row r="116" s="16" customFormat="1" ht="30" customHeight="1" spans="1:22">
      <c r="A116" s="46">
        <v>102</v>
      </c>
      <c r="B116" s="48" t="s">
        <v>371</v>
      </c>
      <c r="C116" s="48" t="str">
        <f t="shared" si="22"/>
        <v>2024年度儋州光村沙虫产业化项目（光村镇）</v>
      </c>
      <c r="D116" s="114" t="s">
        <v>372</v>
      </c>
      <c r="E116" s="48" t="s">
        <v>373</v>
      </c>
      <c r="F116" s="120" t="s">
        <v>374</v>
      </c>
      <c r="G116" s="115">
        <f t="shared" si="20"/>
        <v>11229</v>
      </c>
      <c r="H116" s="118">
        <v>11229</v>
      </c>
      <c r="I116" s="122"/>
      <c r="J116" s="122"/>
      <c r="K116" s="122"/>
      <c r="L116" s="122">
        <f t="shared" si="21"/>
        <v>11229</v>
      </c>
      <c r="M116" s="46" t="s">
        <v>37</v>
      </c>
      <c r="N116" s="46" t="s">
        <v>37</v>
      </c>
      <c r="O116" s="46" t="s">
        <v>288</v>
      </c>
      <c r="P116" s="82" t="s">
        <v>375</v>
      </c>
      <c r="Q116" s="125">
        <v>617.595</v>
      </c>
      <c r="R116" s="84" t="s">
        <v>39</v>
      </c>
      <c r="S116" s="48" t="s">
        <v>375</v>
      </c>
      <c r="T116" s="128"/>
      <c r="U116" s="128"/>
      <c r="V116" s="128"/>
    </row>
    <row r="117" s="16" customFormat="1" ht="30" customHeight="1" spans="1:22">
      <c r="A117" s="46">
        <v>103</v>
      </c>
      <c r="B117" s="48" t="s">
        <v>371</v>
      </c>
      <c r="C117" s="48" t="str">
        <f t="shared" si="22"/>
        <v>2024年度儋州光村沙虫产业化项目（光村镇）</v>
      </c>
      <c r="D117" s="114" t="s">
        <v>376</v>
      </c>
      <c r="E117" s="48" t="s">
        <v>89</v>
      </c>
      <c r="F117" s="120" t="s">
        <v>374</v>
      </c>
      <c r="G117" s="115">
        <f t="shared" si="20"/>
        <v>3724</v>
      </c>
      <c r="H117" s="118">
        <v>3724</v>
      </c>
      <c r="I117" s="122"/>
      <c r="J117" s="122"/>
      <c r="K117" s="122"/>
      <c r="L117" s="122">
        <f t="shared" si="21"/>
        <v>3724</v>
      </c>
      <c r="M117" s="46" t="s">
        <v>37</v>
      </c>
      <c r="N117" s="46" t="s">
        <v>37</v>
      </c>
      <c r="O117" s="46" t="s">
        <v>288</v>
      </c>
      <c r="P117" s="82" t="s">
        <v>375</v>
      </c>
      <c r="Q117" s="125">
        <v>204.82</v>
      </c>
      <c r="R117" s="84" t="s">
        <v>39</v>
      </c>
      <c r="S117" s="48" t="s">
        <v>375</v>
      </c>
      <c r="T117" s="129"/>
      <c r="U117" s="129"/>
      <c r="V117" s="130"/>
    </row>
    <row r="118" s="16" customFormat="1" ht="30" customHeight="1" spans="1:22">
      <c r="A118" s="46">
        <v>104</v>
      </c>
      <c r="B118" s="48" t="s">
        <v>371</v>
      </c>
      <c r="C118" s="48" t="str">
        <f t="shared" si="22"/>
        <v>2024年度儋州光村沙虫产业化项目（光村镇）</v>
      </c>
      <c r="D118" s="114" t="s">
        <v>377</v>
      </c>
      <c r="E118" s="48" t="s">
        <v>378</v>
      </c>
      <c r="F118" s="120" t="s">
        <v>374</v>
      </c>
      <c r="G118" s="115">
        <f t="shared" si="20"/>
        <v>4189</v>
      </c>
      <c r="H118" s="118">
        <v>4189</v>
      </c>
      <c r="I118" s="122"/>
      <c r="J118" s="122"/>
      <c r="K118" s="122"/>
      <c r="L118" s="122">
        <f t="shared" si="21"/>
        <v>4189</v>
      </c>
      <c r="M118" s="46" t="s">
        <v>37</v>
      </c>
      <c r="N118" s="46" t="s">
        <v>37</v>
      </c>
      <c r="O118" s="46" t="s">
        <v>288</v>
      </c>
      <c r="P118" s="82" t="s">
        <v>375</v>
      </c>
      <c r="Q118" s="125">
        <v>230.395</v>
      </c>
      <c r="R118" s="84" t="s">
        <v>39</v>
      </c>
      <c r="S118" s="48" t="s">
        <v>375</v>
      </c>
      <c r="T118" s="129"/>
      <c r="U118" s="129"/>
      <c r="V118" s="130"/>
    </row>
    <row r="119" s="16" customFormat="1" ht="30" customHeight="1" spans="1:22">
      <c r="A119" s="46">
        <v>105</v>
      </c>
      <c r="B119" s="48" t="s">
        <v>371</v>
      </c>
      <c r="C119" s="48" t="str">
        <f t="shared" si="22"/>
        <v>2024年度儋州光村沙虫产业化项目（光村镇）</v>
      </c>
      <c r="D119" s="114" t="s">
        <v>379</v>
      </c>
      <c r="E119" s="48" t="s">
        <v>380</v>
      </c>
      <c r="F119" s="120" t="s">
        <v>374</v>
      </c>
      <c r="G119" s="115">
        <f t="shared" si="20"/>
        <v>1978</v>
      </c>
      <c r="H119" s="118">
        <v>1978</v>
      </c>
      <c r="I119" s="122"/>
      <c r="J119" s="122"/>
      <c r="K119" s="122"/>
      <c r="L119" s="122">
        <f t="shared" si="21"/>
        <v>1978</v>
      </c>
      <c r="M119" s="46" t="s">
        <v>37</v>
      </c>
      <c r="N119" s="46" t="s">
        <v>37</v>
      </c>
      <c r="O119" s="46" t="s">
        <v>288</v>
      </c>
      <c r="P119" s="82" t="s">
        <v>375</v>
      </c>
      <c r="Q119" s="125">
        <v>108.79</v>
      </c>
      <c r="R119" s="84" t="s">
        <v>39</v>
      </c>
      <c r="S119" s="48" t="s">
        <v>375</v>
      </c>
      <c r="T119" s="129"/>
      <c r="U119" s="129"/>
      <c r="V119" s="130"/>
    </row>
    <row r="120" s="16" customFormat="1" ht="30" customHeight="1" spans="1:22">
      <c r="A120" s="46">
        <v>106</v>
      </c>
      <c r="B120" s="48" t="s">
        <v>371</v>
      </c>
      <c r="C120" s="48" t="str">
        <f t="shared" si="22"/>
        <v>2024年度儋州光村沙虫产业化项目（光村镇）</v>
      </c>
      <c r="D120" s="114" t="s">
        <v>381</v>
      </c>
      <c r="E120" s="48" t="s">
        <v>81</v>
      </c>
      <c r="F120" s="120" t="s">
        <v>374</v>
      </c>
      <c r="G120" s="115">
        <f t="shared" si="20"/>
        <v>8379</v>
      </c>
      <c r="H120" s="118">
        <v>8379</v>
      </c>
      <c r="I120" s="122"/>
      <c r="J120" s="122"/>
      <c r="K120" s="122"/>
      <c r="L120" s="122">
        <f t="shared" si="21"/>
        <v>8379</v>
      </c>
      <c r="M120" s="46" t="s">
        <v>37</v>
      </c>
      <c r="N120" s="46" t="s">
        <v>37</v>
      </c>
      <c r="O120" s="46" t="s">
        <v>288</v>
      </c>
      <c r="P120" s="82" t="s">
        <v>375</v>
      </c>
      <c r="Q120" s="125">
        <v>460.845</v>
      </c>
      <c r="R120" s="84" t="s">
        <v>39</v>
      </c>
      <c r="S120" s="48" t="s">
        <v>375</v>
      </c>
      <c r="T120" s="129"/>
      <c r="U120" s="129"/>
      <c r="V120" s="130"/>
    </row>
    <row r="121" s="16" customFormat="1" ht="30" customHeight="1" spans="1:22">
      <c r="A121" s="46">
        <v>107</v>
      </c>
      <c r="B121" s="48" t="s">
        <v>371</v>
      </c>
      <c r="C121" s="48" t="str">
        <f t="shared" si="22"/>
        <v>2024年度儋州光村沙虫产业化项目（光村镇）</v>
      </c>
      <c r="D121" s="114" t="s">
        <v>382</v>
      </c>
      <c r="E121" s="48" t="s">
        <v>383</v>
      </c>
      <c r="F121" s="120" t="s">
        <v>374</v>
      </c>
      <c r="G121" s="115">
        <f t="shared" si="20"/>
        <v>6517</v>
      </c>
      <c r="H121" s="118">
        <v>6517</v>
      </c>
      <c r="I121" s="122"/>
      <c r="J121" s="122"/>
      <c r="K121" s="122"/>
      <c r="L121" s="122">
        <f t="shared" si="21"/>
        <v>6517</v>
      </c>
      <c r="M121" s="46" t="s">
        <v>37</v>
      </c>
      <c r="N121" s="46" t="s">
        <v>37</v>
      </c>
      <c r="O121" s="46" t="s">
        <v>288</v>
      </c>
      <c r="P121" s="82" t="s">
        <v>375</v>
      </c>
      <c r="Q121" s="125">
        <v>358.435</v>
      </c>
      <c r="R121" s="84" t="s">
        <v>39</v>
      </c>
      <c r="S121" s="48" t="s">
        <v>375</v>
      </c>
      <c r="T121" s="129"/>
      <c r="U121" s="129"/>
      <c r="V121" s="130"/>
    </row>
    <row r="122" s="16" customFormat="1" ht="30" customHeight="1" spans="1:22">
      <c r="A122" s="46">
        <v>108</v>
      </c>
      <c r="B122" s="48" t="s">
        <v>371</v>
      </c>
      <c r="C122" s="48" t="str">
        <f t="shared" si="22"/>
        <v>2024年度儋州光村沙虫产业化项目（光村镇）</v>
      </c>
      <c r="D122" s="114" t="s">
        <v>384</v>
      </c>
      <c r="E122" s="48" t="s">
        <v>385</v>
      </c>
      <c r="F122" s="120" t="s">
        <v>374</v>
      </c>
      <c r="G122" s="115">
        <f t="shared" si="20"/>
        <v>2104100</v>
      </c>
      <c r="H122" s="118">
        <v>2104100</v>
      </c>
      <c r="I122" s="122"/>
      <c r="J122" s="122"/>
      <c r="K122" s="122"/>
      <c r="L122" s="122">
        <f t="shared" si="21"/>
        <v>2104100</v>
      </c>
      <c r="M122" s="46" t="s">
        <v>37</v>
      </c>
      <c r="N122" s="46" t="s">
        <v>37</v>
      </c>
      <c r="O122" s="46" t="s">
        <v>288</v>
      </c>
      <c r="P122" s="82" t="s">
        <v>375</v>
      </c>
      <c r="Q122" s="125">
        <v>115725.5</v>
      </c>
      <c r="R122" s="84" t="s">
        <v>39</v>
      </c>
      <c r="S122" s="48" t="s">
        <v>375</v>
      </c>
      <c r="T122" s="129"/>
      <c r="U122" s="129"/>
      <c r="V122" s="130"/>
    </row>
    <row r="123" s="16" customFormat="1" ht="30" customHeight="1" spans="1:22">
      <c r="A123" s="46">
        <v>109</v>
      </c>
      <c r="B123" s="48" t="s">
        <v>371</v>
      </c>
      <c r="C123" s="48" t="str">
        <f t="shared" si="22"/>
        <v>2024年度儋州光村沙虫产业化项目（光村镇）</v>
      </c>
      <c r="D123" s="114" t="s">
        <v>386</v>
      </c>
      <c r="E123" s="48" t="s">
        <v>387</v>
      </c>
      <c r="F123" s="120" t="s">
        <v>374</v>
      </c>
      <c r="G123" s="115">
        <f t="shared" si="20"/>
        <v>6633</v>
      </c>
      <c r="H123" s="118">
        <v>6633</v>
      </c>
      <c r="I123" s="122"/>
      <c r="J123" s="122"/>
      <c r="K123" s="122"/>
      <c r="L123" s="122">
        <f t="shared" si="21"/>
        <v>6633</v>
      </c>
      <c r="M123" s="46" t="s">
        <v>37</v>
      </c>
      <c r="N123" s="46" t="s">
        <v>37</v>
      </c>
      <c r="O123" s="46" t="s">
        <v>288</v>
      </c>
      <c r="P123" s="82" t="s">
        <v>375</v>
      </c>
      <c r="Q123" s="125">
        <v>364.815</v>
      </c>
      <c r="R123" s="84" t="s">
        <v>39</v>
      </c>
      <c r="S123" s="48" t="s">
        <v>375</v>
      </c>
      <c r="T123" s="129"/>
      <c r="U123" s="129"/>
      <c r="V123" s="130"/>
    </row>
    <row r="124" s="16" customFormat="1" ht="30" customHeight="1" spans="1:22">
      <c r="A124" s="46">
        <v>110</v>
      </c>
      <c r="B124" s="48" t="s">
        <v>371</v>
      </c>
      <c r="C124" s="48" t="str">
        <f t="shared" si="22"/>
        <v>2024年度儋州光村沙虫产业化项目（光村镇）</v>
      </c>
      <c r="D124" s="114" t="s">
        <v>388</v>
      </c>
      <c r="E124" s="48" t="s">
        <v>85</v>
      </c>
      <c r="F124" s="120" t="s">
        <v>374</v>
      </c>
      <c r="G124" s="115">
        <f t="shared" si="20"/>
        <v>10124</v>
      </c>
      <c r="H124" s="118">
        <v>10124</v>
      </c>
      <c r="I124" s="122"/>
      <c r="J124" s="122"/>
      <c r="K124" s="122"/>
      <c r="L124" s="122">
        <f t="shared" si="21"/>
        <v>10124</v>
      </c>
      <c r="M124" s="46" t="s">
        <v>37</v>
      </c>
      <c r="N124" s="46" t="s">
        <v>37</v>
      </c>
      <c r="O124" s="46" t="s">
        <v>288</v>
      </c>
      <c r="P124" s="82" t="s">
        <v>375</v>
      </c>
      <c r="Q124" s="125">
        <v>556.82</v>
      </c>
      <c r="R124" s="84" t="s">
        <v>39</v>
      </c>
      <c r="S124" s="48" t="s">
        <v>375</v>
      </c>
      <c r="T124" s="129"/>
      <c r="U124" s="129"/>
      <c r="V124" s="130"/>
    </row>
    <row r="125" s="16" customFormat="1" ht="30" customHeight="1" spans="1:22">
      <c r="A125" s="46">
        <v>111</v>
      </c>
      <c r="B125" s="48" t="s">
        <v>371</v>
      </c>
      <c r="C125" s="48" t="str">
        <f t="shared" si="22"/>
        <v>2024年度儋州光村沙虫产业化项目（光村镇）</v>
      </c>
      <c r="D125" s="114" t="s">
        <v>389</v>
      </c>
      <c r="E125" s="48" t="s">
        <v>390</v>
      </c>
      <c r="F125" s="120" t="s">
        <v>374</v>
      </c>
      <c r="G125" s="115">
        <f t="shared" si="20"/>
        <v>6459</v>
      </c>
      <c r="H125" s="118">
        <v>6459</v>
      </c>
      <c r="I125" s="122"/>
      <c r="J125" s="122"/>
      <c r="K125" s="122"/>
      <c r="L125" s="122">
        <f t="shared" si="21"/>
        <v>6459</v>
      </c>
      <c r="M125" s="46" t="s">
        <v>37</v>
      </c>
      <c r="N125" s="46" t="s">
        <v>37</v>
      </c>
      <c r="O125" s="46" t="s">
        <v>288</v>
      </c>
      <c r="P125" s="82" t="s">
        <v>375</v>
      </c>
      <c r="Q125" s="125">
        <v>355.245</v>
      </c>
      <c r="R125" s="84" t="s">
        <v>39</v>
      </c>
      <c r="S125" s="48" t="s">
        <v>375</v>
      </c>
      <c r="T125" s="129"/>
      <c r="U125" s="129"/>
      <c r="V125" s="130"/>
    </row>
    <row r="126" s="16" customFormat="1" ht="30" customHeight="1" spans="1:22">
      <c r="A126" s="46">
        <v>112</v>
      </c>
      <c r="B126" s="48" t="s">
        <v>371</v>
      </c>
      <c r="C126" s="48" t="str">
        <f t="shared" si="22"/>
        <v>2024年度儋州光村沙虫产业化项目（光村镇）</v>
      </c>
      <c r="D126" s="114" t="s">
        <v>391</v>
      </c>
      <c r="E126" s="48" t="s">
        <v>93</v>
      </c>
      <c r="F126" s="120" t="s">
        <v>374</v>
      </c>
      <c r="G126" s="115">
        <f t="shared" si="20"/>
        <v>12568</v>
      </c>
      <c r="H126" s="118">
        <v>12568</v>
      </c>
      <c r="I126" s="122"/>
      <c r="J126" s="122"/>
      <c r="K126" s="122"/>
      <c r="L126" s="122">
        <f t="shared" si="21"/>
        <v>12568</v>
      </c>
      <c r="M126" s="46" t="s">
        <v>37</v>
      </c>
      <c r="N126" s="46" t="s">
        <v>37</v>
      </c>
      <c r="O126" s="46" t="s">
        <v>288</v>
      </c>
      <c r="P126" s="82" t="s">
        <v>375</v>
      </c>
      <c r="Q126" s="125">
        <v>691.24</v>
      </c>
      <c r="R126" s="84" t="s">
        <v>39</v>
      </c>
      <c r="S126" s="48" t="s">
        <v>375</v>
      </c>
      <c r="T126" s="129"/>
      <c r="U126" s="129"/>
      <c r="V126" s="130"/>
    </row>
    <row r="127" s="16" customFormat="1" ht="30" customHeight="1" spans="1:22">
      <c r="A127" s="46">
        <v>113</v>
      </c>
      <c r="B127" s="48" t="s">
        <v>392</v>
      </c>
      <c r="C127" s="48" t="str">
        <f t="shared" si="22"/>
        <v>儋州竹笋及农产品加工项目</v>
      </c>
      <c r="D127" s="114" t="s">
        <v>393</v>
      </c>
      <c r="E127" s="48" t="s">
        <v>385</v>
      </c>
      <c r="F127" s="120" t="s">
        <v>394</v>
      </c>
      <c r="G127" s="115">
        <f t="shared" si="20"/>
        <v>1500200</v>
      </c>
      <c r="H127" s="118">
        <v>1500200</v>
      </c>
      <c r="I127" s="122"/>
      <c r="J127" s="122"/>
      <c r="K127" s="122"/>
      <c r="L127" s="122">
        <f t="shared" si="21"/>
        <v>1500200</v>
      </c>
      <c r="M127" s="46" t="s">
        <v>37</v>
      </c>
      <c r="N127" s="46" t="s">
        <v>37</v>
      </c>
      <c r="O127" s="46" t="s">
        <v>288</v>
      </c>
      <c r="P127" s="82" t="s">
        <v>395</v>
      </c>
      <c r="Q127" s="125">
        <v>82511</v>
      </c>
      <c r="R127" s="84" t="s">
        <v>39</v>
      </c>
      <c r="S127" s="48" t="s">
        <v>395</v>
      </c>
      <c r="T127" s="129"/>
      <c r="U127" s="129"/>
      <c r="V127" s="130"/>
    </row>
    <row r="128" s="16" customFormat="1" ht="30" customHeight="1" spans="1:22">
      <c r="A128" s="46">
        <v>114</v>
      </c>
      <c r="B128" s="48" t="s">
        <v>392</v>
      </c>
      <c r="C128" s="48" t="str">
        <f t="shared" si="22"/>
        <v>儋州竹笋及农产品加工项目</v>
      </c>
      <c r="D128" s="114" t="s">
        <v>396</v>
      </c>
      <c r="E128" s="48" t="s">
        <v>378</v>
      </c>
      <c r="F128" s="120" t="s">
        <v>394</v>
      </c>
      <c r="G128" s="115">
        <f t="shared" si="20"/>
        <v>7358</v>
      </c>
      <c r="H128" s="118">
        <v>7358</v>
      </c>
      <c r="I128" s="122"/>
      <c r="J128" s="122"/>
      <c r="K128" s="122"/>
      <c r="L128" s="122">
        <f t="shared" si="21"/>
        <v>7358</v>
      </c>
      <c r="M128" s="46" t="s">
        <v>37</v>
      </c>
      <c r="N128" s="46" t="s">
        <v>37</v>
      </c>
      <c r="O128" s="46" t="s">
        <v>288</v>
      </c>
      <c r="P128" s="82" t="s">
        <v>395</v>
      </c>
      <c r="Q128" s="125">
        <v>404.69</v>
      </c>
      <c r="R128" s="84" t="s">
        <v>39</v>
      </c>
      <c r="S128" s="48" t="s">
        <v>395</v>
      </c>
      <c r="T128" s="131"/>
      <c r="U128" s="131"/>
      <c r="V128" s="132"/>
    </row>
    <row r="129" s="16" customFormat="1" ht="30" customHeight="1" spans="1:22">
      <c r="A129" s="46">
        <v>115</v>
      </c>
      <c r="B129" s="48" t="s">
        <v>392</v>
      </c>
      <c r="C129" s="48" t="str">
        <f t="shared" si="22"/>
        <v>儋州竹笋及农产品加工项目</v>
      </c>
      <c r="D129" s="114" t="s">
        <v>397</v>
      </c>
      <c r="E129" s="48" t="s">
        <v>85</v>
      </c>
      <c r="F129" s="120" t="s">
        <v>394</v>
      </c>
      <c r="G129" s="115">
        <f t="shared" si="20"/>
        <v>17781</v>
      </c>
      <c r="H129" s="118">
        <v>17781</v>
      </c>
      <c r="I129" s="122"/>
      <c r="J129" s="122"/>
      <c r="K129" s="122"/>
      <c r="L129" s="122">
        <f t="shared" si="21"/>
        <v>17781</v>
      </c>
      <c r="M129" s="46" t="s">
        <v>37</v>
      </c>
      <c r="N129" s="46" t="s">
        <v>37</v>
      </c>
      <c r="O129" s="46" t="s">
        <v>288</v>
      </c>
      <c r="P129" s="82" t="s">
        <v>395</v>
      </c>
      <c r="Q129" s="125">
        <v>977.955</v>
      </c>
      <c r="R129" s="84" t="s">
        <v>39</v>
      </c>
      <c r="S129" s="48" t="s">
        <v>395</v>
      </c>
      <c r="T129" s="129"/>
      <c r="U129" s="129"/>
      <c r="V129" s="130"/>
    </row>
    <row r="130" s="16" customFormat="1" ht="30" customHeight="1" spans="1:22">
      <c r="A130" s="46">
        <v>116</v>
      </c>
      <c r="B130" s="48" t="s">
        <v>392</v>
      </c>
      <c r="C130" s="48" t="str">
        <f t="shared" si="22"/>
        <v>儋州竹笋及农产品加工项目</v>
      </c>
      <c r="D130" s="114" t="s">
        <v>398</v>
      </c>
      <c r="E130" s="48" t="s">
        <v>380</v>
      </c>
      <c r="F130" s="120" t="s">
        <v>394</v>
      </c>
      <c r="G130" s="115">
        <f t="shared" si="20"/>
        <v>3474</v>
      </c>
      <c r="H130" s="118">
        <v>3474</v>
      </c>
      <c r="I130" s="122"/>
      <c r="J130" s="122"/>
      <c r="K130" s="122"/>
      <c r="L130" s="122">
        <f t="shared" si="21"/>
        <v>3474</v>
      </c>
      <c r="M130" s="46" t="s">
        <v>37</v>
      </c>
      <c r="N130" s="46" t="s">
        <v>37</v>
      </c>
      <c r="O130" s="46" t="s">
        <v>288</v>
      </c>
      <c r="P130" s="82" t="s">
        <v>395</v>
      </c>
      <c r="Q130" s="125">
        <v>191.07</v>
      </c>
      <c r="R130" s="84" t="s">
        <v>39</v>
      </c>
      <c r="S130" s="48" t="s">
        <v>395</v>
      </c>
      <c r="T130" s="129"/>
      <c r="U130" s="129"/>
      <c r="V130" s="130"/>
    </row>
    <row r="131" s="16" customFormat="1" ht="30" customHeight="1" spans="1:22">
      <c r="A131" s="46">
        <v>117</v>
      </c>
      <c r="B131" s="48" t="s">
        <v>392</v>
      </c>
      <c r="C131" s="48" t="str">
        <f t="shared" si="22"/>
        <v>儋州竹笋及农产品加工项目</v>
      </c>
      <c r="D131" s="114" t="s">
        <v>399</v>
      </c>
      <c r="E131" s="48" t="s">
        <v>387</v>
      </c>
      <c r="F131" s="120" t="s">
        <v>394</v>
      </c>
      <c r="G131" s="115">
        <f t="shared" si="20"/>
        <v>11649</v>
      </c>
      <c r="H131" s="118">
        <v>11649</v>
      </c>
      <c r="I131" s="122"/>
      <c r="J131" s="122"/>
      <c r="K131" s="122"/>
      <c r="L131" s="122">
        <f t="shared" si="21"/>
        <v>11649</v>
      </c>
      <c r="M131" s="46" t="s">
        <v>37</v>
      </c>
      <c r="N131" s="46" t="s">
        <v>37</v>
      </c>
      <c r="O131" s="46" t="s">
        <v>288</v>
      </c>
      <c r="P131" s="82" t="s">
        <v>395</v>
      </c>
      <c r="Q131" s="125">
        <v>640.695</v>
      </c>
      <c r="R131" s="84" t="s">
        <v>39</v>
      </c>
      <c r="S131" s="48" t="s">
        <v>395</v>
      </c>
      <c r="T131" s="129"/>
      <c r="U131" s="129"/>
      <c r="V131" s="130"/>
    </row>
    <row r="132" s="16" customFormat="1" ht="30" customHeight="1" spans="1:22">
      <c r="A132" s="46">
        <v>118</v>
      </c>
      <c r="B132" s="48" t="s">
        <v>392</v>
      </c>
      <c r="C132" s="48" t="str">
        <f t="shared" si="22"/>
        <v>儋州竹笋及农产品加工项目</v>
      </c>
      <c r="D132" s="114" t="s">
        <v>400</v>
      </c>
      <c r="E132" s="48" t="s">
        <v>89</v>
      </c>
      <c r="F132" s="120" t="s">
        <v>394</v>
      </c>
      <c r="G132" s="115">
        <f t="shared" si="20"/>
        <v>6540</v>
      </c>
      <c r="H132" s="118">
        <v>6540</v>
      </c>
      <c r="I132" s="122"/>
      <c r="J132" s="122"/>
      <c r="K132" s="122"/>
      <c r="L132" s="122">
        <f t="shared" si="21"/>
        <v>6540</v>
      </c>
      <c r="M132" s="46" t="s">
        <v>37</v>
      </c>
      <c r="N132" s="46" t="s">
        <v>37</v>
      </c>
      <c r="O132" s="46" t="s">
        <v>288</v>
      </c>
      <c r="P132" s="82" t="s">
        <v>395</v>
      </c>
      <c r="Q132" s="125">
        <v>359.7</v>
      </c>
      <c r="R132" s="84" t="s">
        <v>39</v>
      </c>
      <c r="S132" s="48" t="s">
        <v>395</v>
      </c>
      <c r="T132" s="129"/>
      <c r="U132" s="129"/>
      <c r="V132" s="130"/>
    </row>
    <row r="133" s="16" customFormat="1" ht="30" customHeight="1" spans="1:22">
      <c r="A133" s="46">
        <v>119</v>
      </c>
      <c r="B133" s="48" t="s">
        <v>392</v>
      </c>
      <c r="C133" s="48" t="str">
        <f t="shared" si="22"/>
        <v>儋州竹笋及农产品加工项目</v>
      </c>
      <c r="D133" s="114" t="s">
        <v>401</v>
      </c>
      <c r="E133" s="48" t="s">
        <v>93</v>
      </c>
      <c r="F133" s="120" t="s">
        <v>394</v>
      </c>
      <c r="G133" s="115">
        <f t="shared" si="20"/>
        <v>22072</v>
      </c>
      <c r="H133" s="118">
        <v>22072</v>
      </c>
      <c r="I133" s="122"/>
      <c r="J133" s="122"/>
      <c r="K133" s="122"/>
      <c r="L133" s="122">
        <f t="shared" si="21"/>
        <v>22072</v>
      </c>
      <c r="M133" s="46" t="s">
        <v>37</v>
      </c>
      <c r="N133" s="46" t="s">
        <v>37</v>
      </c>
      <c r="O133" s="46" t="s">
        <v>288</v>
      </c>
      <c r="P133" s="82" t="s">
        <v>395</v>
      </c>
      <c r="Q133" s="125">
        <v>1213.96</v>
      </c>
      <c r="R133" s="84" t="s">
        <v>39</v>
      </c>
      <c r="S133" s="48" t="s">
        <v>395</v>
      </c>
      <c r="T133" s="129"/>
      <c r="U133" s="129"/>
      <c r="V133" s="130"/>
    </row>
    <row r="134" s="16" customFormat="1" ht="30" customHeight="1" spans="1:22">
      <c r="A134" s="46">
        <v>120</v>
      </c>
      <c r="B134" s="48" t="s">
        <v>392</v>
      </c>
      <c r="C134" s="48" t="str">
        <f t="shared" si="22"/>
        <v>儋州竹笋及农产品加工项目</v>
      </c>
      <c r="D134" s="114" t="s">
        <v>402</v>
      </c>
      <c r="E134" s="48" t="s">
        <v>81</v>
      </c>
      <c r="F134" s="120" t="s">
        <v>394</v>
      </c>
      <c r="G134" s="115">
        <f t="shared" si="20"/>
        <v>14715</v>
      </c>
      <c r="H134" s="118">
        <v>14715</v>
      </c>
      <c r="I134" s="122"/>
      <c r="J134" s="122"/>
      <c r="K134" s="122"/>
      <c r="L134" s="122">
        <f t="shared" si="21"/>
        <v>14715</v>
      </c>
      <c r="M134" s="46" t="s">
        <v>37</v>
      </c>
      <c r="N134" s="46" t="s">
        <v>37</v>
      </c>
      <c r="O134" s="46" t="s">
        <v>288</v>
      </c>
      <c r="P134" s="82" t="s">
        <v>395</v>
      </c>
      <c r="Q134" s="125">
        <v>809.325</v>
      </c>
      <c r="R134" s="84" t="s">
        <v>39</v>
      </c>
      <c r="S134" s="48" t="s">
        <v>395</v>
      </c>
      <c r="T134" s="129"/>
      <c r="U134" s="129"/>
      <c r="V134" s="130"/>
    </row>
    <row r="135" s="16" customFormat="1" ht="30" customHeight="1" spans="1:22">
      <c r="A135" s="46">
        <v>121</v>
      </c>
      <c r="B135" s="48" t="s">
        <v>392</v>
      </c>
      <c r="C135" s="48" t="str">
        <f t="shared" si="22"/>
        <v>儋州竹笋及农产品加工项目</v>
      </c>
      <c r="D135" s="114" t="s">
        <v>403</v>
      </c>
      <c r="E135" s="48" t="s">
        <v>383</v>
      </c>
      <c r="F135" s="120" t="s">
        <v>394</v>
      </c>
      <c r="G135" s="115">
        <f t="shared" si="20"/>
        <v>11445</v>
      </c>
      <c r="H135" s="118">
        <v>11445</v>
      </c>
      <c r="I135" s="122"/>
      <c r="J135" s="122"/>
      <c r="K135" s="122"/>
      <c r="L135" s="122">
        <f t="shared" si="21"/>
        <v>11445</v>
      </c>
      <c r="M135" s="46" t="s">
        <v>37</v>
      </c>
      <c r="N135" s="46" t="s">
        <v>37</v>
      </c>
      <c r="O135" s="46" t="s">
        <v>288</v>
      </c>
      <c r="P135" s="82" t="s">
        <v>395</v>
      </c>
      <c r="Q135" s="125">
        <v>629.475</v>
      </c>
      <c r="R135" s="84" t="s">
        <v>39</v>
      </c>
      <c r="S135" s="48" t="s">
        <v>395</v>
      </c>
      <c r="T135" s="129"/>
      <c r="U135" s="129"/>
      <c r="V135" s="130"/>
    </row>
    <row r="136" s="16" customFormat="1" ht="30" customHeight="1" spans="1:22">
      <c r="A136" s="46">
        <v>122</v>
      </c>
      <c r="B136" s="48" t="s">
        <v>392</v>
      </c>
      <c r="C136" s="48" t="str">
        <f t="shared" si="22"/>
        <v>儋州竹笋及农产品加工项目</v>
      </c>
      <c r="D136" s="114" t="s">
        <v>404</v>
      </c>
      <c r="E136" s="48" t="s">
        <v>373</v>
      </c>
      <c r="F136" s="120" t="s">
        <v>394</v>
      </c>
      <c r="G136" s="115">
        <f t="shared" si="20"/>
        <v>19723</v>
      </c>
      <c r="H136" s="118">
        <v>19723</v>
      </c>
      <c r="I136" s="122"/>
      <c r="J136" s="122"/>
      <c r="K136" s="122"/>
      <c r="L136" s="122">
        <f t="shared" si="21"/>
        <v>19723</v>
      </c>
      <c r="M136" s="46" t="s">
        <v>37</v>
      </c>
      <c r="N136" s="46" t="s">
        <v>37</v>
      </c>
      <c r="O136" s="46" t="s">
        <v>288</v>
      </c>
      <c r="P136" s="82" t="s">
        <v>395</v>
      </c>
      <c r="Q136" s="125">
        <v>1084.765</v>
      </c>
      <c r="R136" s="84" t="s">
        <v>39</v>
      </c>
      <c r="S136" s="48" t="s">
        <v>395</v>
      </c>
      <c r="T136" s="129"/>
      <c r="U136" s="129"/>
      <c r="V136" s="130"/>
    </row>
    <row r="137" s="16" customFormat="1" ht="30" customHeight="1" spans="1:22">
      <c r="A137" s="46">
        <v>123</v>
      </c>
      <c r="B137" s="48" t="s">
        <v>392</v>
      </c>
      <c r="C137" s="48" t="str">
        <f t="shared" si="22"/>
        <v>儋州竹笋及农产品加工项目</v>
      </c>
      <c r="D137" s="114" t="s">
        <v>405</v>
      </c>
      <c r="E137" s="48" t="s">
        <v>390</v>
      </c>
      <c r="F137" s="120" t="s">
        <v>394</v>
      </c>
      <c r="G137" s="115">
        <f t="shared" si="20"/>
        <v>11343</v>
      </c>
      <c r="H137" s="118">
        <v>11343</v>
      </c>
      <c r="I137" s="122"/>
      <c r="J137" s="122"/>
      <c r="K137" s="122"/>
      <c r="L137" s="122">
        <f t="shared" si="21"/>
        <v>11343</v>
      </c>
      <c r="M137" s="46" t="s">
        <v>37</v>
      </c>
      <c r="N137" s="46" t="s">
        <v>37</v>
      </c>
      <c r="O137" s="46" t="s">
        <v>288</v>
      </c>
      <c r="P137" s="82" t="s">
        <v>395</v>
      </c>
      <c r="Q137" s="125">
        <v>623.865</v>
      </c>
      <c r="R137" s="84" t="s">
        <v>39</v>
      </c>
      <c r="S137" s="48" t="s">
        <v>395</v>
      </c>
      <c r="T137" s="129"/>
      <c r="U137" s="129"/>
      <c r="V137" s="130"/>
    </row>
    <row r="138" s="16" customFormat="1" ht="30" customHeight="1" spans="1:22">
      <c r="A138" s="46">
        <v>124</v>
      </c>
      <c r="B138" s="133" t="s">
        <v>406</v>
      </c>
      <c r="C138" s="48" t="str">
        <f t="shared" si="22"/>
        <v>光村泊爱渔家休闲渔业休闲渔船、乡村民宿项目</v>
      </c>
      <c r="D138" s="114" t="s">
        <v>407</v>
      </c>
      <c r="E138" s="48" t="s">
        <v>385</v>
      </c>
      <c r="F138" s="120" t="s">
        <v>408</v>
      </c>
      <c r="G138" s="115">
        <f t="shared" ref="G138:G201" si="23">H138</f>
        <v>676900</v>
      </c>
      <c r="H138" s="118">
        <v>676900</v>
      </c>
      <c r="I138" s="122"/>
      <c r="J138" s="122"/>
      <c r="K138" s="122"/>
      <c r="L138" s="122">
        <f t="shared" ref="L138:L201" si="24">H138</f>
        <v>676900</v>
      </c>
      <c r="M138" s="46" t="s">
        <v>37</v>
      </c>
      <c r="N138" s="46" t="s">
        <v>37</v>
      </c>
      <c r="O138" s="46" t="s">
        <v>288</v>
      </c>
      <c r="P138" s="82" t="s">
        <v>409</v>
      </c>
      <c r="Q138" s="125">
        <v>37229.5</v>
      </c>
      <c r="R138" s="84" t="s">
        <v>39</v>
      </c>
      <c r="S138" s="48" t="s">
        <v>409</v>
      </c>
      <c r="T138" s="129"/>
      <c r="U138" s="129"/>
      <c r="V138" s="130"/>
    </row>
    <row r="139" s="16" customFormat="1" ht="30" customHeight="1" spans="1:22">
      <c r="A139" s="46">
        <v>125</v>
      </c>
      <c r="B139" s="48" t="s">
        <v>406</v>
      </c>
      <c r="C139" s="48" t="str">
        <f t="shared" si="22"/>
        <v>光村泊爱渔家休闲渔业休闲渔船、乡村民宿项目</v>
      </c>
      <c r="D139" s="114" t="s">
        <v>410</v>
      </c>
      <c r="E139" s="48" t="s">
        <v>89</v>
      </c>
      <c r="F139" s="120" t="s">
        <v>408</v>
      </c>
      <c r="G139" s="115">
        <f t="shared" si="23"/>
        <v>1198</v>
      </c>
      <c r="H139" s="118">
        <v>1198</v>
      </c>
      <c r="I139" s="122"/>
      <c r="J139" s="122"/>
      <c r="K139" s="122"/>
      <c r="L139" s="122">
        <f t="shared" si="24"/>
        <v>1198</v>
      </c>
      <c r="M139" s="46" t="s">
        <v>37</v>
      </c>
      <c r="N139" s="46" t="s">
        <v>37</v>
      </c>
      <c r="O139" s="46" t="s">
        <v>288</v>
      </c>
      <c r="P139" s="82" t="s">
        <v>409</v>
      </c>
      <c r="Q139" s="125">
        <v>65.89</v>
      </c>
      <c r="R139" s="84" t="s">
        <v>39</v>
      </c>
      <c r="S139" s="48" t="s">
        <v>409</v>
      </c>
      <c r="T139" s="129"/>
      <c r="U139" s="129"/>
      <c r="V139" s="130"/>
    </row>
    <row r="140" s="16" customFormat="1" ht="30" customHeight="1" spans="1:22">
      <c r="A140" s="46">
        <v>126</v>
      </c>
      <c r="B140" s="48" t="s">
        <v>406</v>
      </c>
      <c r="C140" s="48" t="str">
        <f t="shared" ref="C140:C203" si="25">B140</f>
        <v>光村泊爱渔家休闲渔业休闲渔船、乡村民宿项目</v>
      </c>
      <c r="D140" s="114" t="s">
        <v>411</v>
      </c>
      <c r="E140" s="48" t="s">
        <v>390</v>
      </c>
      <c r="F140" s="120" t="s">
        <v>408</v>
      </c>
      <c r="G140" s="115">
        <f t="shared" si="23"/>
        <v>2078</v>
      </c>
      <c r="H140" s="118">
        <v>2078</v>
      </c>
      <c r="I140" s="122"/>
      <c r="J140" s="122"/>
      <c r="K140" s="122"/>
      <c r="L140" s="122">
        <f t="shared" si="24"/>
        <v>2078</v>
      </c>
      <c r="M140" s="46" t="s">
        <v>37</v>
      </c>
      <c r="N140" s="46" t="s">
        <v>37</v>
      </c>
      <c r="O140" s="46" t="s">
        <v>288</v>
      </c>
      <c r="P140" s="82" t="s">
        <v>409</v>
      </c>
      <c r="Q140" s="125">
        <v>114.29</v>
      </c>
      <c r="R140" s="84" t="s">
        <v>39</v>
      </c>
      <c r="S140" s="48" t="s">
        <v>409</v>
      </c>
      <c r="T140" s="126"/>
      <c r="U140" s="126"/>
      <c r="V140" s="126"/>
    </row>
    <row r="141" s="16" customFormat="1" ht="30" customHeight="1" spans="1:22">
      <c r="A141" s="46">
        <v>127</v>
      </c>
      <c r="B141" s="48" t="s">
        <v>406</v>
      </c>
      <c r="C141" s="48" t="str">
        <f t="shared" si="25"/>
        <v>光村泊爱渔家休闲渔业休闲渔船、乡村民宿项目</v>
      </c>
      <c r="D141" s="114" t="s">
        <v>412</v>
      </c>
      <c r="E141" s="48" t="s">
        <v>81</v>
      </c>
      <c r="F141" s="120" t="s">
        <v>408</v>
      </c>
      <c r="G141" s="115">
        <f t="shared" si="23"/>
        <v>2696</v>
      </c>
      <c r="H141" s="118">
        <v>2696</v>
      </c>
      <c r="I141" s="122"/>
      <c r="J141" s="122"/>
      <c r="K141" s="122"/>
      <c r="L141" s="122">
        <f t="shared" si="24"/>
        <v>2696</v>
      </c>
      <c r="M141" s="46" t="s">
        <v>37</v>
      </c>
      <c r="N141" s="46" t="s">
        <v>37</v>
      </c>
      <c r="O141" s="46" t="s">
        <v>288</v>
      </c>
      <c r="P141" s="82" t="s">
        <v>409</v>
      </c>
      <c r="Q141" s="125">
        <v>148.28</v>
      </c>
      <c r="R141" s="84" t="s">
        <v>39</v>
      </c>
      <c r="S141" s="48" t="s">
        <v>409</v>
      </c>
      <c r="T141" s="126"/>
      <c r="U141" s="126"/>
      <c r="V141" s="126"/>
    </row>
    <row r="142" s="16" customFormat="1" ht="30" customHeight="1" spans="1:22">
      <c r="A142" s="46">
        <v>128</v>
      </c>
      <c r="B142" s="48" t="s">
        <v>406</v>
      </c>
      <c r="C142" s="48" t="str">
        <f t="shared" si="25"/>
        <v>光村泊爱渔家休闲渔业休闲渔船、乡村民宿项目</v>
      </c>
      <c r="D142" s="114" t="s">
        <v>413</v>
      </c>
      <c r="E142" s="48" t="s">
        <v>383</v>
      </c>
      <c r="F142" s="120" t="s">
        <v>408</v>
      </c>
      <c r="G142" s="115">
        <f t="shared" si="23"/>
        <v>2097</v>
      </c>
      <c r="H142" s="118">
        <v>2097</v>
      </c>
      <c r="I142" s="122"/>
      <c r="J142" s="122"/>
      <c r="K142" s="122"/>
      <c r="L142" s="122">
        <f t="shared" si="24"/>
        <v>2097</v>
      </c>
      <c r="M142" s="46" t="s">
        <v>37</v>
      </c>
      <c r="N142" s="46" t="s">
        <v>37</v>
      </c>
      <c r="O142" s="46" t="s">
        <v>288</v>
      </c>
      <c r="P142" s="82" t="s">
        <v>409</v>
      </c>
      <c r="Q142" s="125">
        <v>115.335</v>
      </c>
      <c r="R142" s="84" t="s">
        <v>39</v>
      </c>
      <c r="S142" s="48" t="s">
        <v>409</v>
      </c>
      <c r="T142" s="126"/>
      <c r="U142" s="126"/>
      <c r="V142" s="126"/>
    </row>
    <row r="143" s="16" customFormat="1" ht="30" customHeight="1" spans="1:22">
      <c r="A143" s="46">
        <v>129</v>
      </c>
      <c r="B143" s="48" t="s">
        <v>406</v>
      </c>
      <c r="C143" s="48" t="str">
        <f t="shared" si="25"/>
        <v>光村泊爱渔家休闲渔业休闲渔船、乡村民宿项目</v>
      </c>
      <c r="D143" s="114" t="s">
        <v>414</v>
      </c>
      <c r="E143" s="48" t="s">
        <v>378</v>
      </c>
      <c r="F143" s="120" t="s">
        <v>408</v>
      </c>
      <c r="G143" s="115">
        <f t="shared" si="23"/>
        <v>1348</v>
      </c>
      <c r="H143" s="118">
        <v>1348</v>
      </c>
      <c r="I143" s="122"/>
      <c r="J143" s="122"/>
      <c r="K143" s="122"/>
      <c r="L143" s="122">
        <f t="shared" si="24"/>
        <v>1348</v>
      </c>
      <c r="M143" s="46" t="s">
        <v>37</v>
      </c>
      <c r="N143" s="46" t="s">
        <v>37</v>
      </c>
      <c r="O143" s="46" t="s">
        <v>288</v>
      </c>
      <c r="P143" s="82" t="s">
        <v>409</v>
      </c>
      <c r="Q143" s="125">
        <v>74.14</v>
      </c>
      <c r="R143" s="84" t="s">
        <v>39</v>
      </c>
      <c r="S143" s="48" t="s">
        <v>409</v>
      </c>
      <c r="T143" s="126"/>
      <c r="U143" s="126"/>
      <c r="V143" s="126"/>
    </row>
    <row r="144" s="16" customFormat="1" ht="30" customHeight="1" spans="1:22">
      <c r="A144" s="46">
        <v>130</v>
      </c>
      <c r="B144" s="48" t="s">
        <v>406</v>
      </c>
      <c r="C144" s="48" t="str">
        <f t="shared" si="25"/>
        <v>光村泊爱渔家休闲渔业休闲渔船、乡村民宿项目</v>
      </c>
      <c r="D144" s="114" t="s">
        <v>415</v>
      </c>
      <c r="E144" s="48" t="s">
        <v>85</v>
      </c>
      <c r="F144" s="120" t="s">
        <v>408</v>
      </c>
      <c r="G144" s="115">
        <f t="shared" si="23"/>
        <v>3257</v>
      </c>
      <c r="H144" s="118">
        <v>3257</v>
      </c>
      <c r="I144" s="122"/>
      <c r="J144" s="122"/>
      <c r="K144" s="122"/>
      <c r="L144" s="122">
        <f t="shared" si="24"/>
        <v>3257</v>
      </c>
      <c r="M144" s="46" t="s">
        <v>37</v>
      </c>
      <c r="N144" s="46" t="s">
        <v>37</v>
      </c>
      <c r="O144" s="46" t="s">
        <v>288</v>
      </c>
      <c r="P144" s="82" t="s">
        <v>409</v>
      </c>
      <c r="Q144" s="125">
        <v>179.135</v>
      </c>
      <c r="R144" s="84" t="s">
        <v>39</v>
      </c>
      <c r="S144" s="48" t="s">
        <v>409</v>
      </c>
      <c r="T144" s="126"/>
      <c r="U144" s="126"/>
      <c r="V144" s="126"/>
    </row>
    <row r="145" s="16" customFormat="1" ht="30" customHeight="1" spans="1:22">
      <c r="A145" s="46">
        <v>131</v>
      </c>
      <c r="B145" s="48" t="s">
        <v>406</v>
      </c>
      <c r="C145" s="48" t="str">
        <f t="shared" si="25"/>
        <v>光村泊爱渔家休闲渔业休闲渔船、乡村民宿项目</v>
      </c>
      <c r="D145" s="114" t="s">
        <v>416</v>
      </c>
      <c r="E145" s="48" t="s">
        <v>380</v>
      </c>
      <c r="F145" s="120" t="s">
        <v>408</v>
      </c>
      <c r="G145" s="115">
        <f t="shared" si="23"/>
        <v>636</v>
      </c>
      <c r="H145" s="118">
        <v>636</v>
      </c>
      <c r="I145" s="122"/>
      <c r="J145" s="122"/>
      <c r="K145" s="122"/>
      <c r="L145" s="122">
        <f t="shared" si="24"/>
        <v>636</v>
      </c>
      <c r="M145" s="46" t="s">
        <v>37</v>
      </c>
      <c r="N145" s="46" t="s">
        <v>37</v>
      </c>
      <c r="O145" s="46" t="s">
        <v>288</v>
      </c>
      <c r="P145" s="82" t="s">
        <v>409</v>
      </c>
      <c r="Q145" s="125">
        <v>34.98</v>
      </c>
      <c r="R145" s="84" t="s">
        <v>39</v>
      </c>
      <c r="S145" s="48" t="s">
        <v>409</v>
      </c>
      <c r="T145" s="126"/>
      <c r="U145" s="126"/>
      <c r="V145" s="126"/>
    </row>
    <row r="146" s="16" customFormat="1" ht="30" customHeight="1" spans="1:22">
      <c r="A146" s="46">
        <v>132</v>
      </c>
      <c r="B146" s="48" t="s">
        <v>406</v>
      </c>
      <c r="C146" s="48" t="str">
        <f t="shared" si="25"/>
        <v>光村泊爱渔家休闲渔业休闲渔船、乡村民宿项目</v>
      </c>
      <c r="D146" s="114" t="s">
        <v>417</v>
      </c>
      <c r="E146" s="48" t="s">
        <v>373</v>
      </c>
      <c r="F146" s="120" t="s">
        <v>408</v>
      </c>
      <c r="G146" s="115">
        <f t="shared" si="23"/>
        <v>3613</v>
      </c>
      <c r="H146" s="118">
        <v>3613</v>
      </c>
      <c r="I146" s="122"/>
      <c r="J146" s="122"/>
      <c r="K146" s="122"/>
      <c r="L146" s="122">
        <f t="shared" si="24"/>
        <v>3613</v>
      </c>
      <c r="M146" s="46" t="s">
        <v>37</v>
      </c>
      <c r="N146" s="46" t="s">
        <v>37</v>
      </c>
      <c r="O146" s="46" t="s">
        <v>288</v>
      </c>
      <c r="P146" s="82" t="s">
        <v>409</v>
      </c>
      <c r="Q146" s="125">
        <v>198.715</v>
      </c>
      <c r="R146" s="84" t="s">
        <v>39</v>
      </c>
      <c r="S146" s="48" t="s">
        <v>409</v>
      </c>
      <c r="T146" s="126"/>
      <c r="U146" s="126"/>
      <c r="V146" s="126"/>
    </row>
    <row r="147" s="16" customFormat="1" ht="30" customHeight="1" spans="1:22">
      <c r="A147" s="46">
        <v>133</v>
      </c>
      <c r="B147" s="48" t="s">
        <v>406</v>
      </c>
      <c r="C147" s="48" t="str">
        <f t="shared" si="25"/>
        <v>光村泊爱渔家休闲渔业休闲渔船、乡村民宿项目</v>
      </c>
      <c r="D147" s="114" t="s">
        <v>418</v>
      </c>
      <c r="E147" s="48" t="s">
        <v>387</v>
      </c>
      <c r="F147" s="120" t="s">
        <v>408</v>
      </c>
      <c r="G147" s="115">
        <f t="shared" si="23"/>
        <v>2134</v>
      </c>
      <c r="H147" s="118">
        <v>2134</v>
      </c>
      <c r="I147" s="122"/>
      <c r="J147" s="122"/>
      <c r="K147" s="122"/>
      <c r="L147" s="122">
        <f t="shared" si="24"/>
        <v>2134</v>
      </c>
      <c r="M147" s="46" t="s">
        <v>37</v>
      </c>
      <c r="N147" s="46" t="s">
        <v>37</v>
      </c>
      <c r="O147" s="46" t="s">
        <v>288</v>
      </c>
      <c r="P147" s="82" t="s">
        <v>409</v>
      </c>
      <c r="Q147" s="125">
        <v>117.37</v>
      </c>
      <c r="R147" s="84" t="s">
        <v>39</v>
      </c>
      <c r="S147" s="48" t="s">
        <v>409</v>
      </c>
      <c r="T147" s="126"/>
      <c r="U147" s="126"/>
      <c r="V147" s="126"/>
    </row>
    <row r="148" s="16" customFormat="1" ht="30" customHeight="1" spans="1:22">
      <c r="A148" s="46">
        <v>134</v>
      </c>
      <c r="B148" s="48" t="s">
        <v>406</v>
      </c>
      <c r="C148" s="48" t="str">
        <f t="shared" si="25"/>
        <v>光村泊爱渔家休闲渔业休闲渔船、乡村民宿项目</v>
      </c>
      <c r="D148" s="114" t="s">
        <v>419</v>
      </c>
      <c r="E148" s="48" t="s">
        <v>93</v>
      </c>
      <c r="F148" s="120" t="s">
        <v>408</v>
      </c>
      <c r="G148" s="115">
        <f t="shared" si="23"/>
        <v>4043</v>
      </c>
      <c r="H148" s="118">
        <v>4043</v>
      </c>
      <c r="I148" s="122"/>
      <c r="J148" s="122"/>
      <c r="K148" s="122"/>
      <c r="L148" s="122">
        <f t="shared" si="24"/>
        <v>4043</v>
      </c>
      <c r="M148" s="46" t="s">
        <v>37</v>
      </c>
      <c r="N148" s="46" t="s">
        <v>37</v>
      </c>
      <c r="O148" s="46" t="s">
        <v>288</v>
      </c>
      <c r="P148" s="82" t="s">
        <v>409</v>
      </c>
      <c r="Q148" s="125">
        <v>222.365</v>
      </c>
      <c r="R148" s="84" t="s">
        <v>39</v>
      </c>
      <c r="S148" s="48" t="s">
        <v>409</v>
      </c>
      <c r="T148" s="126"/>
      <c r="U148" s="126"/>
      <c r="V148" s="126"/>
    </row>
    <row r="149" s="16" customFormat="1" ht="30" customHeight="1" spans="1:22">
      <c r="A149" s="46">
        <v>135</v>
      </c>
      <c r="B149" s="99" t="s">
        <v>420</v>
      </c>
      <c r="C149" s="48" t="str">
        <f t="shared" si="25"/>
        <v>橡胶木深加工项目</v>
      </c>
      <c r="D149" s="114" t="s">
        <v>421</v>
      </c>
      <c r="E149" s="48" t="s">
        <v>422</v>
      </c>
      <c r="F149" s="120" t="s">
        <v>423</v>
      </c>
      <c r="G149" s="115">
        <f t="shared" si="23"/>
        <v>29000</v>
      </c>
      <c r="H149" s="118">
        <f>24000+5000</f>
        <v>29000</v>
      </c>
      <c r="I149" s="122"/>
      <c r="J149" s="122"/>
      <c r="K149" s="122"/>
      <c r="L149" s="122">
        <f t="shared" si="24"/>
        <v>29000</v>
      </c>
      <c r="M149" s="46" t="s">
        <v>37</v>
      </c>
      <c r="N149" s="46" t="s">
        <v>37</v>
      </c>
      <c r="O149" s="46" t="s">
        <v>288</v>
      </c>
      <c r="P149" s="82" t="s">
        <v>424</v>
      </c>
      <c r="Q149" s="125">
        <v>1595</v>
      </c>
      <c r="R149" s="84" t="s">
        <v>39</v>
      </c>
      <c r="S149" s="48" t="s">
        <v>424</v>
      </c>
      <c r="T149" s="126"/>
      <c r="U149" s="126"/>
      <c r="V149" s="126"/>
    </row>
    <row r="150" s="16" customFormat="1" ht="30" customHeight="1" spans="1:22">
      <c r="A150" s="46">
        <v>136</v>
      </c>
      <c r="B150" s="99" t="s">
        <v>420</v>
      </c>
      <c r="C150" s="48" t="str">
        <f t="shared" si="25"/>
        <v>橡胶木深加工项目</v>
      </c>
      <c r="D150" s="114" t="s">
        <v>425</v>
      </c>
      <c r="E150" s="48" t="s">
        <v>426</v>
      </c>
      <c r="F150" s="120" t="s">
        <v>423</v>
      </c>
      <c r="G150" s="115">
        <f t="shared" si="23"/>
        <v>33000</v>
      </c>
      <c r="H150" s="118">
        <f>27000+6000</f>
        <v>33000</v>
      </c>
      <c r="I150" s="122"/>
      <c r="J150" s="122"/>
      <c r="K150" s="122"/>
      <c r="L150" s="122">
        <f t="shared" si="24"/>
        <v>33000</v>
      </c>
      <c r="M150" s="46" t="s">
        <v>37</v>
      </c>
      <c r="N150" s="46" t="s">
        <v>37</v>
      </c>
      <c r="O150" s="46" t="s">
        <v>288</v>
      </c>
      <c r="P150" s="82" t="s">
        <v>424</v>
      </c>
      <c r="Q150" s="125">
        <v>1815</v>
      </c>
      <c r="R150" s="84" t="s">
        <v>39</v>
      </c>
      <c r="S150" s="48" t="s">
        <v>424</v>
      </c>
      <c r="T150" s="126"/>
      <c r="U150" s="126"/>
      <c r="V150" s="126"/>
    </row>
    <row r="151" s="16" customFormat="1" ht="30" customHeight="1" spans="1:22">
      <c r="A151" s="46">
        <v>137</v>
      </c>
      <c r="B151" s="99" t="s">
        <v>420</v>
      </c>
      <c r="C151" s="48" t="str">
        <f t="shared" si="25"/>
        <v>橡胶木深加工项目</v>
      </c>
      <c r="D151" s="114" t="s">
        <v>427</v>
      </c>
      <c r="E151" s="48" t="s">
        <v>428</v>
      </c>
      <c r="F151" s="120" t="s">
        <v>423</v>
      </c>
      <c r="G151" s="115">
        <f t="shared" si="23"/>
        <v>2620000</v>
      </c>
      <c r="H151" s="118">
        <f>2130000+490000</f>
        <v>2620000</v>
      </c>
      <c r="I151" s="122"/>
      <c r="J151" s="122"/>
      <c r="K151" s="122"/>
      <c r="L151" s="122">
        <f t="shared" si="24"/>
        <v>2620000</v>
      </c>
      <c r="M151" s="46" t="s">
        <v>37</v>
      </c>
      <c r="N151" s="46" t="s">
        <v>37</v>
      </c>
      <c r="O151" s="46" t="s">
        <v>288</v>
      </c>
      <c r="P151" s="82" t="s">
        <v>424</v>
      </c>
      <c r="Q151" s="125">
        <v>144100</v>
      </c>
      <c r="R151" s="84" t="s">
        <v>39</v>
      </c>
      <c r="S151" s="48" t="s">
        <v>424</v>
      </c>
      <c r="T151" s="126"/>
      <c r="U151" s="126"/>
      <c r="V151" s="126"/>
    </row>
    <row r="152" s="16" customFormat="1" ht="30" customHeight="1" spans="1:22">
      <c r="A152" s="46">
        <v>138</v>
      </c>
      <c r="B152" s="99" t="s">
        <v>420</v>
      </c>
      <c r="C152" s="48" t="str">
        <f t="shared" si="25"/>
        <v>橡胶木深加工项目</v>
      </c>
      <c r="D152" s="114" t="s">
        <v>429</v>
      </c>
      <c r="E152" s="48" t="s">
        <v>204</v>
      </c>
      <c r="F152" s="120" t="s">
        <v>423</v>
      </c>
      <c r="G152" s="115">
        <f t="shared" si="23"/>
        <v>5050000</v>
      </c>
      <c r="H152" s="118">
        <f>4100000+950000</f>
        <v>5050000</v>
      </c>
      <c r="I152" s="122"/>
      <c r="J152" s="122"/>
      <c r="K152" s="122"/>
      <c r="L152" s="122">
        <f t="shared" si="24"/>
        <v>5050000</v>
      </c>
      <c r="M152" s="46" t="s">
        <v>37</v>
      </c>
      <c r="N152" s="46" t="s">
        <v>37</v>
      </c>
      <c r="O152" s="46" t="s">
        <v>288</v>
      </c>
      <c r="P152" s="82" t="s">
        <v>424</v>
      </c>
      <c r="Q152" s="125">
        <v>277750</v>
      </c>
      <c r="R152" s="84" t="s">
        <v>39</v>
      </c>
      <c r="S152" s="48" t="s">
        <v>424</v>
      </c>
      <c r="T152" s="126"/>
      <c r="U152" s="126"/>
      <c r="V152" s="126"/>
    </row>
    <row r="153" s="16" customFormat="1" ht="30" customHeight="1" spans="1:22">
      <c r="A153" s="46">
        <v>139</v>
      </c>
      <c r="B153" s="99" t="s">
        <v>420</v>
      </c>
      <c r="C153" s="48" t="str">
        <f t="shared" si="25"/>
        <v>橡胶木深加工项目</v>
      </c>
      <c r="D153" s="114" t="s">
        <v>430</v>
      </c>
      <c r="E153" s="48" t="s">
        <v>431</v>
      </c>
      <c r="F153" s="120" t="s">
        <v>423</v>
      </c>
      <c r="G153" s="115">
        <f t="shared" si="23"/>
        <v>2230000</v>
      </c>
      <c r="H153" s="118">
        <f>1810000+420000</f>
        <v>2230000</v>
      </c>
      <c r="I153" s="122"/>
      <c r="J153" s="122"/>
      <c r="K153" s="122"/>
      <c r="L153" s="122">
        <f t="shared" si="24"/>
        <v>2230000</v>
      </c>
      <c r="M153" s="46" t="s">
        <v>37</v>
      </c>
      <c r="N153" s="46" t="s">
        <v>37</v>
      </c>
      <c r="O153" s="46" t="s">
        <v>288</v>
      </c>
      <c r="P153" s="82" t="s">
        <v>424</v>
      </c>
      <c r="Q153" s="125">
        <v>122650</v>
      </c>
      <c r="R153" s="84" t="s">
        <v>39</v>
      </c>
      <c r="S153" s="48" t="s">
        <v>424</v>
      </c>
      <c r="T153" s="126"/>
      <c r="U153" s="126"/>
      <c r="V153" s="126"/>
    </row>
    <row r="154" s="16" customFormat="1" ht="30" customHeight="1" spans="1:22">
      <c r="A154" s="46">
        <v>140</v>
      </c>
      <c r="B154" s="99" t="s">
        <v>420</v>
      </c>
      <c r="C154" s="48" t="str">
        <f t="shared" si="25"/>
        <v>橡胶木深加工项目</v>
      </c>
      <c r="D154" s="114" t="s">
        <v>432</v>
      </c>
      <c r="E154" s="48" t="s">
        <v>433</v>
      </c>
      <c r="F154" s="120" t="s">
        <v>423</v>
      </c>
      <c r="G154" s="115">
        <f t="shared" si="23"/>
        <v>40000</v>
      </c>
      <c r="H154" s="118">
        <f>33000+7000</f>
        <v>40000</v>
      </c>
      <c r="I154" s="122"/>
      <c r="J154" s="122"/>
      <c r="K154" s="122"/>
      <c r="L154" s="122">
        <f t="shared" si="24"/>
        <v>40000</v>
      </c>
      <c r="M154" s="46" t="s">
        <v>37</v>
      </c>
      <c r="N154" s="46" t="s">
        <v>37</v>
      </c>
      <c r="O154" s="46" t="s">
        <v>288</v>
      </c>
      <c r="P154" s="82" t="s">
        <v>424</v>
      </c>
      <c r="Q154" s="125">
        <v>2200</v>
      </c>
      <c r="R154" s="84" t="s">
        <v>39</v>
      </c>
      <c r="S154" s="48" t="s">
        <v>424</v>
      </c>
      <c r="T154" s="126"/>
      <c r="U154" s="126"/>
      <c r="V154" s="126"/>
    </row>
    <row r="155" s="16" customFormat="1" ht="30" customHeight="1" spans="1:22">
      <c r="A155" s="46">
        <v>141</v>
      </c>
      <c r="B155" s="99" t="s">
        <v>420</v>
      </c>
      <c r="C155" s="48" t="str">
        <f t="shared" si="25"/>
        <v>橡胶木深加工项目</v>
      </c>
      <c r="D155" s="114" t="s">
        <v>434</v>
      </c>
      <c r="E155" s="48" t="s">
        <v>435</v>
      </c>
      <c r="F155" s="120" t="s">
        <v>423</v>
      </c>
      <c r="G155" s="115">
        <f t="shared" si="23"/>
        <v>102000</v>
      </c>
      <c r="H155" s="118">
        <f>84000+18000</f>
        <v>102000</v>
      </c>
      <c r="I155" s="122"/>
      <c r="J155" s="122"/>
      <c r="K155" s="122"/>
      <c r="L155" s="122">
        <f t="shared" si="24"/>
        <v>102000</v>
      </c>
      <c r="M155" s="46" t="s">
        <v>37</v>
      </c>
      <c r="N155" s="46" t="s">
        <v>37</v>
      </c>
      <c r="O155" s="46" t="s">
        <v>288</v>
      </c>
      <c r="P155" s="82" t="s">
        <v>424</v>
      </c>
      <c r="Q155" s="125">
        <v>5610</v>
      </c>
      <c r="R155" s="84" t="s">
        <v>39</v>
      </c>
      <c r="S155" s="48" t="s">
        <v>424</v>
      </c>
      <c r="T155" s="126"/>
      <c r="U155" s="126"/>
      <c r="V155" s="126"/>
    </row>
    <row r="156" s="16" customFormat="1" ht="30" customHeight="1" spans="1:22">
      <c r="A156" s="46">
        <v>142</v>
      </c>
      <c r="B156" s="99" t="s">
        <v>420</v>
      </c>
      <c r="C156" s="48" t="str">
        <f t="shared" si="25"/>
        <v>橡胶木深加工项目</v>
      </c>
      <c r="D156" s="114" t="s">
        <v>436</v>
      </c>
      <c r="E156" s="48" t="s">
        <v>437</v>
      </c>
      <c r="F156" s="120" t="s">
        <v>423</v>
      </c>
      <c r="G156" s="115">
        <f t="shared" si="23"/>
        <v>87000</v>
      </c>
      <c r="H156" s="118">
        <f>72000+15000</f>
        <v>87000</v>
      </c>
      <c r="I156" s="122"/>
      <c r="J156" s="122"/>
      <c r="K156" s="122"/>
      <c r="L156" s="122">
        <f t="shared" si="24"/>
        <v>87000</v>
      </c>
      <c r="M156" s="46" t="s">
        <v>37</v>
      </c>
      <c r="N156" s="46" t="s">
        <v>37</v>
      </c>
      <c r="O156" s="46" t="s">
        <v>288</v>
      </c>
      <c r="P156" s="82" t="s">
        <v>424</v>
      </c>
      <c r="Q156" s="125">
        <v>4785</v>
      </c>
      <c r="R156" s="84" t="s">
        <v>39</v>
      </c>
      <c r="S156" s="48" t="s">
        <v>424</v>
      </c>
      <c r="T156" s="126"/>
      <c r="U156" s="126"/>
      <c r="V156" s="126"/>
    </row>
    <row r="157" s="16" customFormat="1" ht="30" customHeight="1" spans="1:22">
      <c r="A157" s="46">
        <v>143</v>
      </c>
      <c r="B157" s="99" t="s">
        <v>420</v>
      </c>
      <c r="C157" s="48" t="str">
        <f t="shared" si="25"/>
        <v>橡胶木深加工项目</v>
      </c>
      <c r="D157" s="114" t="s">
        <v>438</v>
      </c>
      <c r="E157" s="48" t="s">
        <v>439</v>
      </c>
      <c r="F157" s="120" t="s">
        <v>423</v>
      </c>
      <c r="G157" s="115">
        <f t="shared" si="23"/>
        <v>12000</v>
      </c>
      <c r="H157" s="118">
        <f>10000+2000</f>
        <v>12000</v>
      </c>
      <c r="I157" s="122"/>
      <c r="J157" s="122"/>
      <c r="K157" s="122"/>
      <c r="L157" s="122">
        <f t="shared" si="24"/>
        <v>12000</v>
      </c>
      <c r="M157" s="46" t="s">
        <v>37</v>
      </c>
      <c r="N157" s="46" t="s">
        <v>37</v>
      </c>
      <c r="O157" s="46" t="s">
        <v>288</v>
      </c>
      <c r="P157" s="82" t="s">
        <v>424</v>
      </c>
      <c r="Q157" s="125">
        <v>660</v>
      </c>
      <c r="R157" s="84" t="s">
        <v>39</v>
      </c>
      <c r="S157" s="48" t="s">
        <v>424</v>
      </c>
      <c r="T157" s="126"/>
      <c r="U157" s="126"/>
      <c r="V157" s="126"/>
    </row>
    <row r="158" s="16" customFormat="1" ht="30" customHeight="1" spans="1:22">
      <c r="A158" s="46">
        <v>144</v>
      </c>
      <c r="B158" s="99" t="s">
        <v>420</v>
      </c>
      <c r="C158" s="48" t="str">
        <f t="shared" si="25"/>
        <v>橡胶木深加工项目</v>
      </c>
      <c r="D158" s="114" t="s">
        <v>440</v>
      </c>
      <c r="E158" s="48" t="s">
        <v>441</v>
      </c>
      <c r="F158" s="120" t="s">
        <v>423</v>
      </c>
      <c r="G158" s="115">
        <f t="shared" si="23"/>
        <v>29000</v>
      </c>
      <c r="H158" s="118">
        <f>24000+5000</f>
        <v>29000</v>
      </c>
      <c r="I158" s="122"/>
      <c r="J158" s="122"/>
      <c r="K158" s="122"/>
      <c r="L158" s="122">
        <f t="shared" si="24"/>
        <v>29000</v>
      </c>
      <c r="M158" s="46" t="s">
        <v>37</v>
      </c>
      <c r="N158" s="46" t="s">
        <v>37</v>
      </c>
      <c r="O158" s="46" t="s">
        <v>288</v>
      </c>
      <c r="P158" s="82" t="s">
        <v>424</v>
      </c>
      <c r="Q158" s="125">
        <v>1595</v>
      </c>
      <c r="R158" s="84" t="s">
        <v>39</v>
      </c>
      <c r="S158" s="48" t="s">
        <v>424</v>
      </c>
      <c r="T158" s="126"/>
      <c r="U158" s="126"/>
      <c r="V158" s="126"/>
    </row>
    <row r="159" s="16" customFormat="1" ht="30" customHeight="1" spans="1:22">
      <c r="A159" s="46">
        <v>145</v>
      </c>
      <c r="B159" s="99" t="s">
        <v>420</v>
      </c>
      <c r="C159" s="48" t="str">
        <f t="shared" si="25"/>
        <v>橡胶木深加工项目</v>
      </c>
      <c r="D159" s="114" t="s">
        <v>442</v>
      </c>
      <c r="E159" s="48" t="s">
        <v>443</v>
      </c>
      <c r="F159" s="120" t="s">
        <v>423</v>
      </c>
      <c r="G159" s="115">
        <f t="shared" si="23"/>
        <v>136500</v>
      </c>
      <c r="H159" s="118">
        <f>112500+24000</f>
        <v>136500</v>
      </c>
      <c r="I159" s="122"/>
      <c r="J159" s="122"/>
      <c r="K159" s="122"/>
      <c r="L159" s="122">
        <f t="shared" si="24"/>
        <v>136500</v>
      </c>
      <c r="M159" s="46" t="s">
        <v>37</v>
      </c>
      <c r="N159" s="46" t="s">
        <v>37</v>
      </c>
      <c r="O159" s="46" t="s">
        <v>288</v>
      </c>
      <c r="P159" s="82" t="s">
        <v>424</v>
      </c>
      <c r="Q159" s="125">
        <v>7507.5</v>
      </c>
      <c r="R159" s="84" t="s">
        <v>39</v>
      </c>
      <c r="S159" s="48" t="s">
        <v>424</v>
      </c>
      <c r="T159" s="126"/>
      <c r="U159" s="126"/>
      <c r="V159" s="126"/>
    </row>
    <row r="160" s="16" customFormat="1" ht="30" customHeight="1" spans="1:22">
      <c r="A160" s="46">
        <v>146</v>
      </c>
      <c r="B160" s="99" t="s">
        <v>420</v>
      </c>
      <c r="C160" s="48" t="str">
        <f t="shared" si="25"/>
        <v>橡胶木深加工项目</v>
      </c>
      <c r="D160" s="114" t="s">
        <v>444</v>
      </c>
      <c r="E160" s="48" t="s">
        <v>445</v>
      </c>
      <c r="F160" s="120" t="s">
        <v>423</v>
      </c>
      <c r="G160" s="115">
        <f t="shared" si="23"/>
        <v>68000</v>
      </c>
      <c r="H160" s="118">
        <f>56000+12000</f>
        <v>68000</v>
      </c>
      <c r="I160" s="122"/>
      <c r="J160" s="122"/>
      <c r="K160" s="122"/>
      <c r="L160" s="122">
        <f t="shared" si="24"/>
        <v>68000</v>
      </c>
      <c r="M160" s="46" t="s">
        <v>37</v>
      </c>
      <c r="N160" s="46" t="s">
        <v>37</v>
      </c>
      <c r="O160" s="46" t="s">
        <v>288</v>
      </c>
      <c r="P160" s="82" t="s">
        <v>424</v>
      </c>
      <c r="Q160" s="125">
        <v>3740</v>
      </c>
      <c r="R160" s="84" t="s">
        <v>39</v>
      </c>
      <c r="S160" s="48" t="s">
        <v>424</v>
      </c>
      <c r="T160" s="126"/>
      <c r="U160" s="126"/>
      <c r="V160" s="126"/>
    </row>
    <row r="161" s="16" customFormat="1" ht="30" customHeight="1" spans="1:22">
      <c r="A161" s="46">
        <v>147</v>
      </c>
      <c r="B161" s="99" t="s">
        <v>420</v>
      </c>
      <c r="C161" s="48" t="str">
        <f t="shared" si="25"/>
        <v>橡胶木深加工项目</v>
      </c>
      <c r="D161" s="114" t="s">
        <v>446</v>
      </c>
      <c r="E161" s="48" t="s">
        <v>447</v>
      </c>
      <c r="F161" s="120" t="s">
        <v>423</v>
      </c>
      <c r="G161" s="115">
        <f t="shared" si="23"/>
        <v>74000</v>
      </c>
      <c r="H161" s="118">
        <f>61000+13000</f>
        <v>74000</v>
      </c>
      <c r="I161" s="122"/>
      <c r="J161" s="122"/>
      <c r="K161" s="122"/>
      <c r="L161" s="122">
        <f t="shared" si="24"/>
        <v>74000</v>
      </c>
      <c r="M161" s="46" t="s">
        <v>37</v>
      </c>
      <c r="N161" s="46" t="s">
        <v>37</v>
      </c>
      <c r="O161" s="46" t="s">
        <v>288</v>
      </c>
      <c r="P161" s="82" t="s">
        <v>424</v>
      </c>
      <c r="Q161" s="125">
        <v>4070</v>
      </c>
      <c r="R161" s="84" t="s">
        <v>39</v>
      </c>
      <c r="S161" s="48" t="s">
        <v>424</v>
      </c>
      <c r="T161" s="126"/>
      <c r="U161" s="126"/>
      <c r="V161" s="126"/>
    </row>
    <row r="162" s="16" customFormat="1" ht="30" customHeight="1" spans="1:22">
      <c r="A162" s="46">
        <v>148</v>
      </c>
      <c r="B162" s="99" t="s">
        <v>420</v>
      </c>
      <c r="C162" s="48" t="str">
        <f t="shared" si="25"/>
        <v>橡胶木深加工项目</v>
      </c>
      <c r="D162" s="114" t="s">
        <v>448</v>
      </c>
      <c r="E162" s="48" t="s">
        <v>449</v>
      </c>
      <c r="F162" s="120" t="s">
        <v>423</v>
      </c>
      <c r="G162" s="115">
        <f t="shared" si="23"/>
        <v>34000</v>
      </c>
      <c r="H162" s="118">
        <f>28000+6000</f>
        <v>34000</v>
      </c>
      <c r="I162" s="122"/>
      <c r="J162" s="122"/>
      <c r="K162" s="122"/>
      <c r="L162" s="122">
        <f t="shared" si="24"/>
        <v>34000</v>
      </c>
      <c r="M162" s="46" t="s">
        <v>37</v>
      </c>
      <c r="N162" s="46" t="s">
        <v>37</v>
      </c>
      <c r="O162" s="46" t="s">
        <v>288</v>
      </c>
      <c r="P162" s="82" t="s">
        <v>424</v>
      </c>
      <c r="Q162" s="125">
        <v>1870</v>
      </c>
      <c r="R162" s="84" t="s">
        <v>39</v>
      </c>
      <c r="S162" s="48" t="s">
        <v>424</v>
      </c>
      <c r="T162" s="126"/>
      <c r="U162" s="126"/>
      <c r="V162" s="126"/>
    </row>
    <row r="163" s="16" customFormat="1" ht="30" customHeight="1" spans="1:22">
      <c r="A163" s="46">
        <v>149</v>
      </c>
      <c r="B163" s="99" t="s">
        <v>420</v>
      </c>
      <c r="C163" s="48" t="str">
        <f t="shared" si="25"/>
        <v>橡胶木深加工项目</v>
      </c>
      <c r="D163" s="114" t="s">
        <v>450</v>
      </c>
      <c r="E163" s="48" t="s">
        <v>451</v>
      </c>
      <c r="F163" s="120" t="s">
        <v>423</v>
      </c>
      <c r="G163" s="115">
        <f t="shared" si="23"/>
        <v>87000</v>
      </c>
      <c r="H163" s="118">
        <f>72000+15000</f>
        <v>87000</v>
      </c>
      <c r="I163" s="122"/>
      <c r="J163" s="122"/>
      <c r="K163" s="122"/>
      <c r="L163" s="122">
        <f t="shared" si="24"/>
        <v>87000</v>
      </c>
      <c r="M163" s="46" t="s">
        <v>37</v>
      </c>
      <c r="N163" s="46" t="s">
        <v>37</v>
      </c>
      <c r="O163" s="46" t="s">
        <v>288</v>
      </c>
      <c r="P163" s="82" t="s">
        <v>424</v>
      </c>
      <c r="Q163" s="125">
        <v>4785</v>
      </c>
      <c r="R163" s="84" t="s">
        <v>39</v>
      </c>
      <c r="S163" s="48" t="s">
        <v>424</v>
      </c>
      <c r="T163" s="126"/>
      <c r="U163" s="126"/>
      <c r="V163" s="126"/>
    </row>
    <row r="164" s="16" customFormat="1" ht="30" customHeight="1" spans="1:22">
      <c r="A164" s="46">
        <v>150</v>
      </c>
      <c r="B164" s="99" t="s">
        <v>420</v>
      </c>
      <c r="C164" s="48" t="str">
        <f t="shared" si="25"/>
        <v>橡胶木深加工项目</v>
      </c>
      <c r="D164" s="114" t="s">
        <v>452</v>
      </c>
      <c r="E164" s="48" t="s">
        <v>453</v>
      </c>
      <c r="F164" s="120" t="s">
        <v>423</v>
      </c>
      <c r="G164" s="115">
        <f t="shared" si="23"/>
        <v>67000</v>
      </c>
      <c r="H164" s="118">
        <f>55000+12000</f>
        <v>67000</v>
      </c>
      <c r="I164" s="122"/>
      <c r="J164" s="122"/>
      <c r="K164" s="122"/>
      <c r="L164" s="122">
        <f t="shared" si="24"/>
        <v>67000</v>
      </c>
      <c r="M164" s="46" t="s">
        <v>37</v>
      </c>
      <c r="N164" s="46" t="s">
        <v>37</v>
      </c>
      <c r="O164" s="46" t="s">
        <v>288</v>
      </c>
      <c r="P164" s="82" t="s">
        <v>424</v>
      </c>
      <c r="Q164" s="125">
        <v>3685</v>
      </c>
      <c r="R164" s="84" t="s">
        <v>39</v>
      </c>
      <c r="S164" s="48" t="s">
        <v>424</v>
      </c>
      <c r="T164" s="126"/>
      <c r="U164" s="126"/>
      <c r="V164" s="126"/>
    </row>
    <row r="165" s="16" customFormat="1" ht="30" customHeight="1" spans="1:22">
      <c r="A165" s="46">
        <v>151</v>
      </c>
      <c r="B165" s="113" t="s">
        <v>454</v>
      </c>
      <c r="C165" s="48" t="str">
        <f t="shared" si="25"/>
        <v>2024年王五镇菠萝蜜基地产业项目</v>
      </c>
      <c r="D165" s="114" t="s">
        <v>455</v>
      </c>
      <c r="E165" s="48" t="s">
        <v>77</v>
      </c>
      <c r="F165" s="120" t="s">
        <v>456</v>
      </c>
      <c r="G165" s="115">
        <f t="shared" si="23"/>
        <v>50820</v>
      </c>
      <c r="H165" s="118">
        <v>50820</v>
      </c>
      <c r="I165" s="122"/>
      <c r="J165" s="122"/>
      <c r="K165" s="122"/>
      <c r="L165" s="122">
        <f t="shared" si="24"/>
        <v>50820</v>
      </c>
      <c r="M165" s="46" t="s">
        <v>37</v>
      </c>
      <c r="N165" s="46" t="s">
        <v>37</v>
      </c>
      <c r="O165" s="46" t="s">
        <v>288</v>
      </c>
      <c r="P165" s="82" t="s">
        <v>457</v>
      </c>
      <c r="Q165" s="125">
        <v>2795.1</v>
      </c>
      <c r="R165" s="84" t="s">
        <v>39</v>
      </c>
      <c r="S165" s="48" t="s">
        <v>457</v>
      </c>
      <c r="T165" s="126"/>
      <c r="U165" s="126"/>
      <c r="V165" s="126"/>
    </row>
    <row r="166" s="16" customFormat="1" ht="30" customHeight="1" spans="1:22">
      <c r="A166" s="46">
        <v>152</v>
      </c>
      <c r="B166" s="113" t="s">
        <v>454</v>
      </c>
      <c r="C166" s="48" t="str">
        <f t="shared" si="25"/>
        <v>2024年王五镇菠萝蜜基地产业项目</v>
      </c>
      <c r="D166" s="114" t="s">
        <v>458</v>
      </c>
      <c r="E166" s="48" t="s">
        <v>69</v>
      </c>
      <c r="F166" s="120" t="s">
        <v>456</v>
      </c>
      <c r="G166" s="115">
        <f t="shared" si="23"/>
        <v>236400</v>
      </c>
      <c r="H166" s="118">
        <v>236400</v>
      </c>
      <c r="I166" s="122"/>
      <c r="J166" s="122"/>
      <c r="K166" s="122"/>
      <c r="L166" s="122">
        <f t="shared" si="24"/>
        <v>236400</v>
      </c>
      <c r="M166" s="46" t="s">
        <v>37</v>
      </c>
      <c r="N166" s="46" t="s">
        <v>37</v>
      </c>
      <c r="O166" s="46" t="s">
        <v>288</v>
      </c>
      <c r="P166" s="82" t="s">
        <v>457</v>
      </c>
      <c r="Q166" s="125">
        <v>13002</v>
      </c>
      <c r="R166" s="84" t="s">
        <v>39</v>
      </c>
      <c r="S166" s="48" t="s">
        <v>457</v>
      </c>
      <c r="T166" s="126"/>
      <c r="U166" s="126"/>
      <c r="V166" s="126"/>
    </row>
    <row r="167" s="16" customFormat="1" ht="30" customHeight="1" spans="1:22">
      <c r="A167" s="46">
        <v>153</v>
      </c>
      <c r="B167" s="113" t="s">
        <v>454</v>
      </c>
      <c r="C167" s="48" t="str">
        <f t="shared" si="25"/>
        <v>2024年王五镇菠萝蜜基地产业项目</v>
      </c>
      <c r="D167" s="114" t="s">
        <v>459</v>
      </c>
      <c r="E167" s="48" t="s">
        <v>73</v>
      </c>
      <c r="F167" s="120" t="s">
        <v>456</v>
      </c>
      <c r="G167" s="115">
        <f t="shared" si="23"/>
        <v>29180</v>
      </c>
      <c r="H167" s="118">
        <v>29180</v>
      </c>
      <c r="I167" s="122"/>
      <c r="J167" s="122"/>
      <c r="K167" s="122"/>
      <c r="L167" s="122">
        <f t="shared" si="24"/>
        <v>29180</v>
      </c>
      <c r="M167" s="46" t="s">
        <v>37</v>
      </c>
      <c r="N167" s="46" t="s">
        <v>37</v>
      </c>
      <c r="O167" s="46" t="s">
        <v>288</v>
      </c>
      <c r="P167" s="82" t="s">
        <v>457</v>
      </c>
      <c r="Q167" s="125">
        <v>1604.9</v>
      </c>
      <c r="R167" s="84" t="s">
        <v>39</v>
      </c>
      <c r="S167" s="48" t="s">
        <v>457</v>
      </c>
      <c r="T167" s="126"/>
      <c r="U167" s="126"/>
      <c r="V167" s="126"/>
    </row>
    <row r="168" s="16" customFormat="1" ht="30" customHeight="1" spans="1:22">
      <c r="A168" s="46">
        <v>154</v>
      </c>
      <c r="B168" s="113" t="s">
        <v>454</v>
      </c>
      <c r="C168" s="48" t="str">
        <f t="shared" si="25"/>
        <v>2024年王五镇菠萝蜜基地产业项目</v>
      </c>
      <c r="D168" s="114" t="s">
        <v>460</v>
      </c>
      <c r="E168" s="48" t="s">
        <v>461</v>
      </c>
      <c r="F168" s="120" t="s">
        <v>456</v>
      </c>
      <c r="G168" s="115">
        <f t="shared" si="23"/>
        <v>5560</v>
      </c>
      <c r="H168" s="118">
        <v>5560</v>
      </c>
      <c r="I168" s="122"/>
      <c r="J168" s="122"/>
      <c r="K168" s="122"/>
      <c r="L168" s="122">
        <f t="shared" si="24"/>
        <v>5560</v>
      </c>
      <c r="M168" s="46" t="s">
        <v>37</v>
      </c>
      <c r="N168" s="46" t="s">
        <v>37</v>
      </c>
      <c r="O168" s="46" t="s">
        <v>288</v>
      </c>
      <c r="P168" s="82" t="s">
        <v>457</v>
      </c>
      <c r="Q168" s="125">
        <v>305.8</v>
      </c>
      <c r="R168" s="84" t="s">
        <v>39</v>
      </c>
      <c r="S168" s="48" t="s">
        <v>457</v>
      </c>
      <c r="T168" s="126"/>
      <c r="U168" s="126"/>
      <c r="V168" s="126"/>
    </row>
    <row r="169" s="16" customFormat="1" ht="30" customHeight="1" spans="1:22">
      <c r="A169" s="46">
        <v>155</v>
      </c>
      <c r="B169" s="113" t="s">
        <v>454</v>
      </c>
      <c r="C169" s="48" t="str">
        <f t="shared" si="25"/>
        <v>2024年王五镇菠萝蜜基地产业项目</v>
      </c>
      <c r="D169" s="114" t="s">
        <v>462</v>
      </c>
      <c r="E169" s="48" t="s">
        <v>463</v>
      </c>
      <c r="F169" s="120" t="s">
        <v>456</v>
      </c>
      <c r="G169" s="115">
        <f t="shared" si="23"/>
        <v>32270</v>
      </c>
      <c r="H169" s="118">
        <v>32270</v>
      </c>
      <c r="I169" s="122"/>
      <c r="J169" s="122"/>
      <c r="K169" s="122"/>
      <c r="L169" s="122">
        <f t="shared" si="24"/>
        <v>32270</v>
      </c>
      <c r="M169" s="46" t="s">
        <v>37</v>
      </c>
      <c r="N169" s="46" t="s">
        <v>37</v>
      </c>
      <c r="O169" s="46" t="s">
        <v>288</v>
      </c>
      <c r="P169" s="82" t="s">
        <v>457</v>
      </c>
      <c r="Q169" s="125">
        <v>1774.85</v>
      </c>
      <c r="R169" s="84" t="s">
        <v>39</v>
      </c>
      <c r="S169" s="48" t="s">
        <v>457</v>
      </c>
      <c r="T169" s="126"/>
      <c r="U169" s="126"/>
      <c r="V169" s="126"/>
    </row>
    <row r="170" s="16" customFormat="1" ht="30" customHeight="1" spans="1:22">
      <c r="A170" s="46">
        <v>156</v>
      </c>
      <c r="B170" s="113" t="s">
        <v>454</v>
      </c>
      <c r="C170" s="48" t="str">
        <f t="shared" si="25"/>
        <v>2024年王五镇菠萝蜜基地产业项目</v>
      </c>
      <c r="D170" s="114" t="s">
        <v>464</v>
      </c>
      <c r="E170" s="48" t="s">
        <v>465</v>
      </c>
      <c r="F170" s="120" t="s">
        <v>456</v>
      </c>
      <c r="G170" s="115">
        <f t="shared" si="23"/>
        <v>17680</v>
      </c>
      <c r="H170" s="118">
        <v>17680</v>
      </c>
      <c r="I170" s="122"/>
      <c r="J170" s="122"/>
      <c r="K170" s="122"/>
      <c r="L170" s="122">
        <f t="shared" si="24"/>
        <v>17680</v>
      </c>
      <c r="M170" s="46" t="s">
        <v>37</v>
      </c>
      <c r="N170" s="46" t="s">
        <v>37</v>
      </c>
      <c r="O170" s="46" t="s">
        <v>288</v>
      </c>
      <c r="P170" s="82" t="s">
        <v>457</v>
      </c>
      <c r="Q170" s="125">
        <v>972.4</v>
      </c>
      <c r="R170" s="84" t="s">
        <v>39</v>
      </c>
      <c r="S170" s="48" t="s">
        <v>457</v>
      </c>
      <c r="T170" s="126"/>
      <c r="U170" s="126"/>
      <c r="V170" s="126"/>
    </row>
    <row r="171" s="16" customFormat="1" ht="30" customHeight="1" spans="1:22">
      <c r="A171" s="46">
        <v>157</v>
      </c>
      <c r="B171" s="113" t="s">
        <v>454</v>
      </c>
      <c r="C171" s="48" t="str">
        <f t="shared" si="25"/>
        <v>2024年王五镇菠萝蜜基地产业项目</v>
      </c>
      <c r="D171" s="114" t="s">
        <v>466</v>
      </c>
      <c r="E171" s="48" t="s">
        <v>467</v>
      </c>
      <c r="F171" s="120" t="s">
        <v>456</v>
      </c>
      <c r="G171" s="115">
        <f t="shared" si="23"/>
        <v>6800</v>
      </c>
      <c r="H171" s="118">
        <v>6800</v>
      </c>
      <c r="I171" s="122"/>
      <c r="J171" s="122"/>
      <c r="K171" s="122"/>
      <c r="L171" s="122">
        <f t="shared" si="24"/>
        <v>6800</v>
      </c>
      <c r="M171" s="46" t="s">
        <v>37</v>
      </c>
      <c r="N171" s="46" t="s">
        <v>37</v>
      </c>
      <c r="O171" s="46" t="s">
        <v>288</v>
      </c>
      <c r="P171" s="82" t="s">
        <v>457</v>
      </c>
      <c r="Q171" s="125">
        <v>374</v>
      </c>
      <c r="R171" s="84" t="s">
        <v>39</v>
      </c>
      <c r="S171" s="48" t="s">
        <v>457</v>
      </c>
      <c r="T171" s="126"/>
      <c r="U171" s="126"/>
      <c r="V171" s="126"/>
    </row>
    <row r="172" s="16" customFormat="1" ht="30" customHeight="1" spans="1:22">
      <c r="A172" s="46">
        <v>158</v>
      </c>
      <c r="B172" s="113" t="s">
        <v>454</v>
      </c>
      <c r="C172" s="48" t="str">
        <f t="shared" si="25"/>
        <v>2024年王五镇菠萝蜜基地产业项目</v>
      </c>
      <c r="D172" s="114" t="s">
        <v>468</v>
      </c>
      <c r="E172" s="48" t="s">
        <v>469</v>
      </c>
      <c r="F172" s="120" t="s">
        <v>456</v>
      </c>
      <c r="G172" s="115">
        <f t="shared" si="23"/>
        <v>109050</v>
      </c>
      <c r="H172" s="118">
        <v>109050</v>
      </c>
      <c r="I172" s="122"/>
      <c r="J172" s="122"/>
      <c r="K172" s="122"/>
      <c r="L172" s="122">
        <f t="shared" si="24"/>
        <v>109050</v>
      </c>
      <c r="M172" s="46" t="s">
        <v>37</v>
      </c>
      <c r="N172" s="46" t="s">
        <v>37</v>
      </c>
      <c r="O172" s="46" t="s">
        <v>288</v>
      </c>
      <c r="P172" s="82" t="s">
        <v>457</v>
      </c>
      <c r="Q172" s="125">
        <v>5997.75</v>
      </c>
      <c r="R172" s="84" t="s">
        <v>39</v>
      </c>
      <c r="S172" s="48" t="s">
        <v>457</v>
      </c>
      <c r="T172" s="126"/>
      <c r="U172" s="126"/>
      <c r="V172" s="126"/>
    </row>
    <row r="173" s="16" customFormat="1" ht="30" customHeight="1" spans="1:22">
      <c r="A173" s="46">
        <v>159</v>
      </c>
      <c r="B173" s="113" t="s">
        <v>454</v>
      </c>
      <c r="C173" s="48" t="str">
        <f t="shared" si="25"/>
        <v>2024年王五镇菠萝蜜基地产业项目</v>
      </c>
      <c r="D173" s="114" t="s">
        <v>470</v>
      </c>
      <c r="E173" s="48" t="s">
        <v>471</v>
      </c>
      <c r="F173" s="120" t="s">
        <v>456</v>
      </c>
      <c r="G173" s="115">
        <f t="shared" si="23"/>
        <v>12240</v>
      </c>
      <c r="H173" s="118">
        <v>12240</v>
      </c>
      <c r="I173" s="122"/>
      <c r="J173" s="122"/>
      <c r="K173" s="122"/>
      <c r="L173" s="122">
        <f t="shared" si="24"/>
        <v>12240</v>
      </c>
      <c r="M173" s="46" t="s">
        <v>37</v>
      </c>
      <c r="N173" s="46" t="s">
        <v>37</v>
      </c>
      <c r="O173" s="46" t="s">
        <v>288</v>
      </c>
      <c r="P173" s="82" t="s">
        <v>457</v>
      </c>
      <c r="Q173" s="125">
        <v>673.2</v>
      </c>
      <c r="R173" s="84" t="s">
        <v>39</v>
      </c>
      <c r="S173" s="48" t="s">
        <v>457</v>
      </c>
      <c r="T173" s="126"/>
      <c r="U173" s="126"/>
      <c r="V173" s="126"/>
    </row>
    <row r="174" s="16" customFormat="1" ht="30" customHeight="1" spans="1:22">
      <c r="A174" s="46">
        <v>160</v>
      </c>
      <c r="B174" s="113" t="s">
        <v>472</v>
      </c>
      <c r="C174" s="48" t="str">
        <f t="shared" si="25"/>
        <v>峨阳智能生态农场项目（2024年）</v>
      </c>
      <c r="D174" s="114" t="s">
        <v>473</v>
      </c>
      <c r="E174" s="48" t="s">
        <v>69</v>
      </c>
      <c r="F174" s="120" t="s">
        <v>474</v>
      </c>
      <c r="G174" s="115">
        <f t="shared" si="23"/>
        <v>6679855.6</v>
      </c>
      <c r="H174" s="118">
        <f>4464832+2215023.6</f>
        <v>6679855.6</v>
      </c>
      <c r="I174" s="122"/>
      <c r="J174" s="122"/>
      <c r="K174" s="122"/>
      <c r="L174" s="122">
        <f t="shared" si="24"/>
        <v>6679855.6</v>
      </c>
      <c r="M174" s="46" t="s">
        <v>37</v>
      </c>
      <c r="N174" s="46" t="s">
        <v>37</v>
      </c>
      <c r="O174" s="46" t="s">
        <v>288</v>
      </c>
      <c r="P174" s="82" t="s">
        <v>475</v>
      </c>
      <c r="Q174" s="125">
        <v>245565.76</v>
      </c>
      <c r="R174" s="84" t="s">
        <v>39</v>
      </c>
      <c r="S174" s="48" t="s">
        <v>475</v>
      </c>
      <c r="T174" s="126"/>
      <c r="U174" s="126"/>
      <c r="V174" s="126"/>
    </row>
    <row r="175" s="16" customFormat="1" ht="30" customHeight="1" spans="1:22">
      <c r="A175" s="46">
        <v>161</v>
      </c>
      <c r="B175" s="113" t="s">
        <v>472</v>
      </c>
      <c r="C175" s="48" t="str">
        <f t="shared" si="25"/>
        <v>峨阳智能生态农场项目（2024年）</v>
      </c>
      <c r="D175" s="114" t="s">
        <v>476</v>
      </c>
      <c r="E175" s="48" t="s">
        <v>465</v>
      </c>
      <c r="F175" s="120" t="s">
        <v>474</v>
      </c>
      <c r="G175" s="115">
        <f t="shared" si="23"/>
        <v>333928</v>
      </c>
      <c r="H175" s="118">
        <v>333928</v>
      </c>
      <c r="I175" s="122"/>
      <c r="J175" s="122"/>
      <c r="K175" s="122"/>
      <c r="L175" s="122">
        <f t="shared" si="24"/>
        <v>333928</v>
      </c>
      <c r="M175" s="46" t="s">
        <v>37</v>
      </c>
      <c r="N175" s="46" t="s">
        <v>37</v>
      </c>
      <c r="O175" s="46" t="s">
        <v>288</v>
      </c>
      <c r="P175" s="82" t="s">
        <v>475</v>
      </c>
      <c r="Q175" s="125">
        <v>18366.04</v>
      </c>
      <c r="R175" s="84" t="s">
        <v>39</v>
      </c>
      <c r="S175" s="48" t="s">
        <v>475</v>
      </c>
      <c r="T175" s="126"/>
      <c r="U175" s="126"/>
      <c r="V175" s="126"/>
    </row>
    <row r="176" s="16" customFormat="1" ht="30" customHeight="1" spans="1:22">
      <c r="A176" s="46">
        <v>162</v>
      </c>
      <c r="B176" s="113" t="s">
        <v>472</v>
      </c>
      <c r="C176" s="48" t="str">
        <f t="shared" si="25"/>
        <v>峨阳智能生态农场项目（2024年）</v>
      </c>
      <c r="D176" s="114" t="s">
        <v>477</v>
      </c>
      <c r="E176" s="48" t="s">
        <v>77</v>
      </c>
      <c r="F176" s="120" t="s">
        <v>474</v>
      </c>
      <c r="G176" s="115">
        <f t="shared" si="23"/>
        <v>959752</v>
      </c>
      <c r="H176" s="118">
        <v>959752</v>
      </c>
      <c r="I176" s="122"/>
      <c r="J176" s="122"/>
      <c r="K176" s="122"/>
      <c r="L176" s="122">
        <f t="shared" si="24"/>
        <v>959752</v>
      </c>
      <c r="M176" s="46" t="s">
        <v>37</v>
      </c>
      <c r="N176" s="46" t="s">
        <v>37</v>
      </c>
      <c r="O176" s="46" t="s">
        <v>288</v>
      </c>
      <c r="P176" s="82" t="s">
        <v>475</v>
      </c>
      <c r="Q176" s="125">
        <v>52786.36</v>
      </c>
      <c r="R176" s="84" t="s">
        <v>39</v>
      </c>
      <c r="S176" s="48" t="s">
        <v>475</v>
      </c>
      <c r="T176" s="126"/>
      <c r="U176" s="126"/>
      <c r="V176" s="126"/>
    </row>
    <row r="177" s="16" customFormat="1" ht="30" customHeight="1" spans="1:22">
      <c r="A177" s="46">
        <v>163</v>
      </c>
      <c r="B177" s="113" t="s">
        <v>472</v>
      </c>
      <c r="C177" s="48" t="str">
        <f t="shared" si="25"/>
        <v>峨阳智能生态农场项目（2024年）</v>
      </c>
      <c r="D177" s="114" t="s">
        <v>478</v>
      </c>
      <c r="E177" s="48" t="s">
        <v>467</v>
      </c>
      <c r="F177" s="120" t="s">
        <v>474</v>
      </c>
      <c r="G177" s="115">
        <f t="shared" si="23"/>
        <v>183752.88</v>
      </c>
      <c r="H177" s="118">
        <v>183752.88</v>
      </c>
      <c r="I177" s="122"/>
      <c r="J177" s="122"/>
      <c r="K177" s="122"/>
      <c r="L177" s="122">
        <f t="shared" si="24"/>
        <v>183752.88</v>
      </c>
      <c r="M177" s="46" t="s">
        <v>37</v>
      </c>
      <c r="N177" s="46" t="s">
        <v>37</v>
      </c>
      <c r="O177" s="46" t="s">
        <v>288</v>
      </c>
      <c r="P177" s="82" t="s">
        <v>475</v>
      </c>
      <c r="Q177" s="125">
        <v>7063.87</v>
      </c>
      <c r="R177" s="84" t="s">
        <v>39</v>
      </c>
      <c r="S177" s="48" t="s">
        <v>475</v>
      </c>
      <c r="T177" s="126"/>
      <c r="U177" s="126"/>
      <c r="V177" s="126"/>
    </row>
    <row r="178" s="16" customFormat="1" ht="30" customHeight="1" spans="1:22">
      <c r="A178" s="46">
        <v>164</v>
      </c>
      <c r="B178" s="113" t="s">
        <v>472</v>
      </c>
      <c r="C178" s="48" t="str">
        <f t="shared" si="25"/>
        <v>峨阳智能生态农场项目（2024年）</v>
      </c>
      <c r="D178" s="114" t="s">
        <v>479</v>
      </c>
      <c r="E178" s="48" t="s">
        <v>469</v>
      </c>
      <c r="F178" s="120" t="s">
        <v>474</v>
      </c>
      <c r="G178" s="115">
        <f t="shared" si="23"/>
        <v>183752.88</v>
      </c>
      <c r="H178" s="118">
        <v>183752.88</v>
      </c>
      <c r="I178" s="122"/>
      <c r="J178" s="122"/>
      <c r="K178" s="122"/>
      <c r="L178" s="122">
        <f t="shared" si="24"/>
        <v>183752.88</v>
      </c>
      <c r="M178" s="46" t="s">
        <v>37</v>
      </c>
      <c r="N178" s="46" t="s">
        <v>37</v>
      </c>
      <c r="O178" s="46" t="s">
        <v>288</v>
      </c>
      <c r="P178" s="82" t="s">
        <v>475</v>
      </c>
      <c r="Q178" s="125">
        <v>113278.77</v>
      </c>
      <c r="R178" s="84" t="s">
        <v>39</v>
      </c>
      <c r="S178" s="48" t="s">
        <v>475</v>
      </c>
      <c r="T178" s="126"/>
      <c r="U178" s="126"/>
      <c r="V178" s="126"/>
    </row>
    <row r="179" s="16" customFormat="1" ht="30" customHeight="1" spans="1:22">
      <c r="A179" s="46">
        <v>165</v>
      </c>
      <c r="B179" s="113" t="s">
        <v>472</v>
      </c>
      <c r="C179" s="48" t="str">
        <f t="shared" si="25"/>
        <v>峨阳智能生态农场项目（2024年）</v>
      </c>
      <c r="D179" s="114" t="s">
        <v>480</v>
      </c>
      <c r="E179" s="48" t="s">
        <v>73</v>
      </c>
      <c r="F179" s="120" t="s">
        <v>474</v>
      </c>
      <c r="G179" s="115">
        <f t="shared" si="23"/>
        <v>551100</v>
      </c>
      <c r="H179" s="118">
        <v>551100</v>
      </c>
      <c r="I179" s="122"/>
      <c r="J179" s="122"/>
      <c r="K179" s="122"/>
      <c r="L179" s="122">
        <f t="shared" si="24"/>
        <v>551100</v>
      </c>
      <c r="M179" s="46" t="s">
        <v>37</v>
      </c>
      <c r="N179" s="46" t="s">
        <v>37</v>
      </c>
      <c r="O179" s="46" t="s">
        <v>288</v>
      </c>
      <c r="P179" s="82" t="s">
        <v>475</v>
      </c>
      <c r="Q179" s="125">
        <v>30310.5</v>
      </c>
      <c r="R179" s="84" t="s">
        <v>39</v>
      </c>
      <c r="S179" s="48" t="s">
        <v>475</v>
      </c>
      <c r="T179" s="126"/>
      <c r="U179" s="126"/>
      <c r="V179" s="126"/>
    </row>
    <row r="180" s="16" customFormat="1" ht="30" customHeight="1" spans="1:22">
      <c r="A180" s="46">
        <v>166</v>
      </c>
      <c r="B180" s="113" t="s">
        <v>472</v>
      </c>
      <c r="C180" s="48" t="str">
        <f t="shared" si="25"/>
        <v>峨阳智能生态农场项目（2024年）</v>
      </c>
      <c r="D180" s="114" t="s">
        <v>481</v>
      </c>
      <c r="E180" s="48" t="s">
        <v>471</v>
      </c>
      <c r="F180" s="120" t="s">
        <v>474</v>
      </c>
      <c r="G180" s="115">
        <f t="shared" si="23"/>
        <v>183752.88</v>
      </c>
      <c r="H180" s="118">
        <v>183752.88</v>
      </c>
      <c r="I180" s="122"/>
      <c r="J180" s="122"/>
      <c r="K180" s="122"/>
      <c r="L180" s="122">
        <f t="shared" si="24"/>
        <v>183752.88</v>
      </c>
      <c r="M180" s="46" t="s">
        <v>37</v>
      </c>
      <c r="N180" s="46" t="s">
        <v>37</v>
      </c>
      <c r="O180" s="46" t="s">
        <v>288</v>
      </c>
      <c r="P180" s="82" t="s">
        <v>475</v>
      </c>
      <c r="Q180" s="125">
        <v>12714.9</v>
      </c>
      <c r="R180" s="84" t="s">
        <v>39</v>
      </c>
      <c r="S180" s="48" t="s">
        <v>475</v>
      </c>
      <c r="T180" s="126"/>
      <c r="U180" s="126"/>
      <c r="V180" s="126"/>
    </row>
    <row r="181" s="16" customFormat="1" ht="30" customHeight="1" spans="1:22">
      <c r="A181" s="46">
        <v>167</v>
      </c>
      <c r="B181" s="113" t="s">
        <v>472</v>
      </c>
      <c r="C181" s="48" t="str">
        <f t="shared" si="25"/>
        <v>峨阳智能生态农场项目（2024年）</v>
      </c>
      <c r="D181" s="114" t="s">
        <v>482</v>
      </c>
      <c r="E181" s="48" t="s">
        <v>461</v>
      </c>
      <c r="F181" s="120" t="s">
        <v>474</v>
      </c>
      <c r="G181" s="115">
        <f t="shared" si="23"/>
        <v>183752.88</v>
      </c>
      <c r="H181" s="118">
        <v>183752.88</v>
      </c>
      <c r="I181" s="122"/>
      <c r="J181" s="122"/>
      <c r="K181" s="122"/>
      <c r="L181" s="122">
        <f t="shared" si="24"/>
        <v>183752.88</v>
      </c>
      <c r="M181" s="46" t="s">
        <v>37</v>
      </c>
      <c r="N181" s="46" t="s">
        <v>37</v>
      </c>
      <c r="O181" s="46" t="s">
        <v>288</v>
      </c>
      <c r="P181" s="82" t="s">
        <v>475</v>
      </c>
      <c r="Q181" s="125">
        <v>5779.51</v>
      </c>
      <c r="R181" s="84" t="s">
        <v>39</v>
      </c>
      <c r="S181" s="48" t="s">
        <v>475</v>
      </c>
      <c r="T181" s="126"/>
      <c r="U181" s="126"/>
      <c r="V181" s="126"/>
    </row>
    <row r="182" s="16" customFormat="1" ht="30" customHeight="1" spans="1:22">
      <c r="A182" s="46">
        <v>168</v>
      </c>
      <c r="B182" s="113" t="s">
        <v>472</v>
      </c>
      <c r="C182" s="48" t="str">
        <f t="shared" si="25"/>
        <v>峨阳智能生态农场项目（2024年）</v>
      </c>
      <c r="D182" s="114" t="s">
        <v>483</v>
      </c>
      <c r="E182" s="48" t="s">
        <v>463</v>
      </c>
      <c r="F182" s="120" t="s">
        <v>474</v>
      </c>
      <c r="G182" s="115">
        <f t="shared" si="23"/>
        <v>183752.88</v>
      </c>
      <c r="H182" s="118">
        <v>183752.88</v>
      </c>
      <c r="I182" s="122"/>
      <c r="J182" s="122"/>
      <c r="K182" s="122"/>
      <c r="L182" s="122">
        <f t="shared" si="24"/>
        <v>183752.88</v>
      </c>
      <c r="M182" s="46" t="s">
        <v>37</v>
      </c>
      <c r="N182" s="46" t="s">
        <v>37</v>
      </c>
      <c r="O182" s="46" t="s">
        <v>288</v>
      </c>
      <c r="P182" s="82" t="s">
        <v>475</v>
      </c>
      <c r="Q182" s="125">
        <v>33521.29</v>
      </c>
      <c r="R182" s="84" t="s">
        <v>39</v>
      </c>
      <c r="S182" s="48" t="s">
        <v>475</v>
      </c>
      <c r="T182" s="126"/>
      <c r="U182" s="126"/>
      <c r="V182" s="126"/>
    </row>
    <row r="183" s="16" customFormat="1" ht="30" customHeight="1" spans="1:22">
      <c r="A183" s="46">
        <v>169</v>
      </c>
      <c r="B183" s="48" t="s">
        <v>484</v>
      </c>
      <c r="C183" s="48" t="str">
        <f t="shared" si="25"/>
        <v>海头地瓜现代农业产业园提升项目(白马井镇)</v>
      </c>
      <c r="D183" s="134" t="s">
        <v>485</v>
      </c>
      <c r="E183" s="48" t="s">
        <v>486</v>
      </c>
      <c r="F183" s="48" t="s">
        <v>487</v>
      </c>
      <c r="G183" s="115">
        <f t="shared" si="23"/>
        <v>0</v>
      </c>
      <c r="H183" s="115">
        <v>0</v>
      </c>
      <c r="I183" s="135"/>
      <c r="J183" s="135"/>
      <c r="K183" s="135"/>
      <c r="L183" s="135">
        <f t="shared" si="24"/>
        <v>0</v>
      </c>
      <c r="M183" s="46" t="s">
        <v>37</v>
      </c>
      <c r="N183" s="46" t="s">
        <v>37</v>
      </c>
      <c r="O183" s="46" t="s">
        <v>288</v>
      </c>
      <c r="P183" s="82" t="s">
        <v>488</v>
      </c>
      <c r="Q183" s="125">
        <v>38850.79</v>
      </c>
      <c r="R183" s="84" t="s">
        <v>39</v>
      </c>
      <c r="S183" s="82" t="s">
        <v>488</v>
      </c>
      <c r="T183" s="126"/>
      <c r="U183" s="126"/>
      <c r="V183" s="126"/>
    </row>
    <row r="184" s="16" customFormat="1" ht="30" customHeight="1" spans="1:22">
      <c r="A184" s="46">
        <v>170</v>
      </c>
      <c r="B184" s="48" t="s">
        <v>484</v>
      </c>
      <c r="C184" s="48" t="str">
        <f t="shared" si="25"/>
        <v>海头地瓜现代农业产业园提升项目(白马井镇)</v>
      </c>
      <c r="D184" s="134" t="s">
        <v>489</v>
      </c>
      <c r="E184" s="117" t="s">
        <v>490</v>
      </c>
      <c r="F184" s="48" t="s">
        <v>487</v>
      </c>
      <c r="G184" s="115">
        <f t="shared" si="23"/>
        <v>0</v>
      </c>
      <c r="H184" s="115">
        <v>0</v>
      </c>
      <c r="I184" s="135"/>
      <c r="J184" s="135"/>
      <c r="K184" s="135"/>
      <c r="L184" s="135">
        <f t="shared" si="24"/>
        <v>0</v>
      </c>
      <c r="M184" s="46" t="s">
        <v>37</v>
      </c>
      <c r="N184" s="46" t="s">
        <v>37</v>
      </c>
      <c r="O184" s="46" t="s">
        <v>288</v>
      </c>
      <c r="P184" s="82" t="s">
        <v>488</v>
      </c>
      <c r="Q184" s="125">
        <v>25343.065</v>
      </c>
      <c r="R184" s="84" t="s">
        <v>39</v>
      </c>
      <c r="S184" s="82" t="s">
        <v>488</v>
      </c>
      <c r="T184" s="126"/>
      <c r="U184" s="126"/>
      <c r="V184" s="126"/>
    </row>
    <row r="185" s="16" customFormat="1" ht="30" customHeight="1" spans="1:22">
      <c r="A185" s="46">
        <v>171</v>
      </c>
      <c r="B185" s="48" t="s">
        <v>484</v>
      </c>
      <c r="C185" s="48" t="str">
        <f t="shared" si="25"/>
        <v>海头地瓜现代农业产业园提升项目(白马井镇)</v>
      </c>
      <c r="D185" s="134" t="s">
        <v>491</v>
      </c>
      <c r="E185" s="48" t="s">
        <v>492</v>
      </c>
      <c r="F185" s="48" t="s">
        <v>487</v>
      </c>
      <c r="G185" s="115">
        <f t="shared" si="23"/>
        <v>0</v>
      </c>
      <c r="H185" s="115">
        <v>0</v>
      </c>
      <c r="I185" s="135"/>
      <c r="J185" s="135"/>
      <c r="K185" s="135"/>
      <c r="L185" s="135">
        <f t="shared" si="24"/>
        <v>0</v>
      </c>
      <c r="M185" s="46" t="s">
        <v>37</v>
      </c>
      <c r="N185" s="46" t="s">
        <v>37</v>
      </c>
      <c r="O185" s="46" t="s">
        <v>288</v>
      </c>
      <c r="P185" s="82" t="s">
        <v>488</v>
      </c>
      <c r="Q185" s="125">
        <v>38464.855</v>
      </c>
      <c r="R185" s="84" t="s">
        <v>39</v>
      </c>
      <c r="S185" s="82" t="s">
        <v>488</v>
      </c>
      <c r="T185" s="126"/>
      <c r="U185" s="126"/>
      <c r="V185" s="126"/>
    </row>
    <row r="186" s="16" customFormat="1" ht="30" customHeight="1" spans="1:22">
      <c r="A186" s="46">
        <v>172</v>
      </c>
      <c r="B186" s="48" t="s">
        <v>484</v>
      </c>
      <c r="C186" s="48" t="str">
        <f t="shared" si="25"/>
        <v>海头地瓜现代农业产业园提升项目(白马井镇)</v>
      </c>
      <c r="D186" s="134" t="s">
        <v>493</v>
      </c>
      <c r="E186" s="48" t="s">
        <v>494</v>
      </c>
      <c r="F186" s="48" t="s">
        <v>487</v>
      </c>
      <c r="G186" s="115">
        <f t="shared" si="23"/>
        <v>7148000</v>
      </c>
      <c r="H186" s="115">
        <v>7148000</v>
      </c>
      <c r="I186" s="135"/>
      <c r="J186" s="135"/>
      <c r="K186" s="135"/>
      <c r="L186" s="135">
        <f t="shared" si="24"/>
        <v>7148000</v>
      </c>
      <c r="M186" s="46" t="s">
        <v>37</v>
      </c>
      <c r="N186" s="46" t="s">
        <v>37</v>
      </c>
      <c r="O186" s="46" t="s">
        <v>288</v>
      </c>
      <c r="P186" s="82" t="s">
        <v>488</v>
      </c>
      <c r="Q186" s="125">
        <v>29459.705</v>
      </c>
      <c r="R186" s="84" t="s">
        <v>39</v>
      </c>
      <c r="S186" s="82" t="s">
        <v>488</v>
      </c>
      <c r="T186" s="126"/>
      <c r="U186" s="126"/>
      <c r="V186" s="126"/>
    </row>
    <row r="187" s="16" customFormat="1" ht="30" customHeight="1" spans="1:22">
      <c r="A187" s="46">
        <v>173</v>
      </c>
      <c r="B187" s="48" t="s">
        <v>484</v>
      </c>
      <c r="C187" s="48" t="str">
        <f t="shared" si="25"/>
        <v>海头地瓜现代农业产业园提升项目(白马井镇)</v>
      </c>
      <c r="D187" s="134" t="s">
        <v>495</v>
      </c>
      <c r="E187" s="48" t="s">
        <v>496</v>
      </c>
      <c r="F187" s="48" t="s">
        <v>487</v>
      </c>
      <c r="G187" s="115">
        <f t="shared" si="23"/>
        <v>0</v>
      </c>
      <c r="H187" s="115">
        <v>0</v>
      </c>
      <c r="I187" s="135"/>
      <c r="J187" s="135"/>
      <c r="K187" s="135"/>
      <c r="L187" s="135">
        <f t="shared" si="24"/>
        <v>0</v>
      </c>
      <c r="M187" s="46" t="s">
        <v>37</v>
      </c>
      <c r="N187" s="46" t="s">
        <v>37</v>
      </c>
      <c r="O187" s="46" t="s">
        <v>288</v>
      </c>
      <c r="P187" s="82" t="s">
        <v>488</v>
      </c>
      <c r="Q187" s="125">
        <v>86320.795</v>
      </c>
      <c r="R187" s="84" t="s">
        <v>39</v>
      </c>
      <c r="S187" s="82" t="s">
        <v>488</v>
      </c>
      <c r="T187" s="126"/>
      <c r="U187" s="126"/>
      <c r="V187" s="126"/>
    </row>
    <row r="188" s="16" customFormat="1" ht="30" customHeight="1" spans="1:22">
      <c r="A188" s="46">
        <v>174</v>
      </c>
      <c r="B188" s="48" t="s">
        <v>484</v>
      </c>
      <c r="C188" s="48" t="str">
        <f t="shared" si="25"/>
        <v>海头地瓜现代农业产业园提升项目(白马井镇)</v>
      </c>
      <c r="D188" s="134" t="s">
        <v>497</v>
      </c>
      <c r="E188" s="48" t="s">
        <v>498</v>
      </c>
      <c r="F188" s="48" t="s">
        <v>487</v>
      </c>
      <c r="G188" s="115">
        <f t="shared" si="23"/>
        <v>0</v>
      </c>
      <c r="H188" s="115">
        <v>0</v>
      </c>
      <c r="I188" s="135"/>
      <c r="J188" s="135"/>
      <c r="K188" s="135"/>
      <c r="L188" s="135">
        <f t="shared" si="24"/>
        <v>0</v>
      </c>
      <c r="M188" s="46" t="s">
        <v>37</v>
      </c>
      <c r="N188" s="46" t="s">
        <v>37</v>
      </c>
      <c r="O188" s="46" t="s">
        <v>288</v>
      </c>
      <c r="P188" s="82" t="s">
        <v>488</v>
      </c>
      <c r="Q188" s="125">
        <v>10934.825</v>
      </c>
      <c r="R188" s="84" t="s">
        <v>39</v>
      </c>
      <c r="S188" s="82" t="s">
        <v>488</v>
      </c>
      <c r="T188" s="126"/>
      <c r="U188" s="126"/>
      <c r="V188" s="126"/>
    </row>
    <row r="189" s="16" customFormat="1" ht="30" customHeight="1" spans="1:22">
      <c r="A189" s="46">
        <v>175</v>
      </c>
      <c r="B189" s="48" t="s">
        <v>484</v>
      </c>
      <c r="C189" s="48" t="str">
        <f t="shared" si="25"/>
        <v>海头地瓜现代农业产业园提升项目(白马井镇)</v>
      </c>
      <c r="D189" s="134" t="s">
        <v>499</v>
      </c>
      <c r="E189" s="48" t="s">
        <v>500</v>
      </c>
      <c r="F189" s="48" t="s">
        <v>487</v>
      </c>
      <c r="G189" s="115">
        <f t="shared" si="23"/>
        <v>0</v>
      </c>
      <c r="H189" s="115">
        <v>0</v>
      </c>
      <c r="I189" s="135"/>
      <c r="J189" s="135"/>
      <c r="K189" s="135"/>
      <c r="L189" s="135">
        <f t="shared" si="24"/>
        <v>0</v>
      </c>
      <c r="M189" s="46" t="s">
        <v>37</v>
      </c>
      <c r="N189" s="46" t="s">
        <v>37</v>
      </c>
      <c r="O189" s="46" t="s">
        <v>288</v>
      </c>
      <c r="P189" s="82" t="s">
        <v>488</v>
      </c>
      <c r="Q189" s="125">
        <v>7847.345</v>
      </c>
      <c r="R189" s="84" t="s">
        <v>39</v>
      </c>
      <c r="S189" s="82" t="s">
        <v>488</v>
      </c>
      <c r="T189" s="126"/>
      <c r="U189" s="126"/>
      <c r="V189" s="126"/>
    </row>
    <row r="190" s="16" customFormat="1" ht="30" customHeight="1" spans="1:22">
      <c r="A190" s="46">
        <v>176</v>
      </c>
      <c r="B190" s="48" t="s">
        <v>484</v>
      </c>
      <c r="C190" s="48" t="str">
        <f t="shared" si="25"/>
        <v>海头地瓜现代农业产业园提升项目(白马井镇)</v>
      </c>
      <c r="D190" s="134" t="s">
        <v>501</v>
      </c>
      <c r="E190" s="48" t="s">
        <v>502</v>
      </c>
      <c r="F190" s="48" t="s">
        <v>487</v>
      </c>
      <c r="G190" s="115">
        <f t="shared" si="23"/>
        <v>0</v>
      </c>
      <c r="H190" s="115">
        <v>0</v>
      </c>
      <c r="I190" s="135"/>
      <c r="J190" s="135"/>
      <c r="K190" s="135"/>
      <c r="L190" s="135">
        <f t="shared" si="24"/>
        <v>0</v>
      </c>
      <c r="M190" s="46" t="s">
        <v>37</v>
      </c>
      <c r="N190" s="46" t="s">
        <v>37</v>
      </c>
      <c r="O190" s="46" t="s">
        <v>288</v>
      </c>
      <c r="P190" s="82" t="s">
        <v>488</v>
      </c>
      <c r="Q190" s="125">
        <v>5274.445</v>
      </c>
      <c r="R190" s="84" t="s">
        <v>39</v>
      </c>
      <c r="S190" s="82" t="s">
        <v>488</v>
      </c>
      <c r="T190" s="126"/>
      <c r="U190" s="126"/>
      <c r="V190" s="126"/>
    </row>
    <row r="191" s="16" customFormat="1" ht="30" customHeight="1" spans="1:22">
      <c r="A191" s="46">
        <v>177</v>
      </c>
      <c r="B191" s="48" t="s">
        <v>484</v>
      </c>
      <c r="C191" s="48" t="str">
        <f t="shared" si="25"/>
        <v>海头地瓜现代农业产业园提升项目(白马井镇)</v>
      </c>
      <c r="D191" s="134" t="s">
        <v>503</v>
      </c>
      <c r="E191" s="48" t="s">
        <v>504</v>
      </c>
      <c r="F191" s="48" t="s">
        <v>487</v>
      </c>
      <c r="G191" s="115">
        <f t="shared" si="23"/>
        <v>0</v>
      </c>
      <c r="H191" s="115">
        <v>0</v>
      </c>
      <c r="I191" s="135"/>
      <c r="J191" s="135"/>
      <c r="K191" s="135"/>
      <c r="L191" s="135">
        <f t="shared" si="24"/>
        <v>0</v>
      </c>
      <c r="M191" s="46" t="s">
        <v>37</v>
      </c>
      <c r="N191" s="46" t="s">
        <v>37</v>
      </c>
      <c r="O191" s="46" t="s">
        <v>288</v>
      </c>
      <c r="P191" s="82" t="s">
        <v>488</v>
      </c>
      <c r="Q191" s="125">
        <v>14536.885</v>
      </c>
      <c r="R191" s="84" t="s">
        <v>39</v>
      </c>
      <c r="S191" s="82" t="s">
        <v>488</v>
      </c>
      <c r="T191" s="126"/>
      <c r="U191" s="126"/>
      <c r="V191" s="126"/>
    </row>
    <row r="192" s="16" customFormat="1" ht="30" customHeight="1" spans="1:22">
      <c r="A192" s="46">
        <v>178</v>
      </c>
      <c r="B192" s="48" t="s">
        <v>484</v>
      </c>
      <c r="C192" s="48" t="str">
        <f t="shared" si="25"/>
        <v>海头地瓜现代农业产业园提升项目(白马井镇)</v>
      </c>
      <c r="D192" s="134" t="s">
        <v>505</v>
      </c>
      <c r="E192" s="48" t="s">
        <v>506</v>
      </c>
      <c r="F192" s="48" t="s">
        <v>487</v>
      </c>
      <c r="G192" s="115">
        <f t="shared" si="23"/>
        <v>0</v>
      </c>
      <c r="H192" s="115">
        <v>0</v>
      </c>
      <c r="I192" s="135"/>
      <c r="J192" s="135"/>
      <c r="K192" s="135"/>
      <c r="L192" s="135">
        <f t="shared" si="24"/>
        <v>0</v>
      </c>
      <c r="M192" s="46" t="s">
        <v>37</v>
      </c>
      <c r="N192" s="46" t="s">
        <v>37</v>
      </c>
      <c r="O192" s="46" t="s">
        <v>288</v>
      </c>
      <c r="P192" s="82" t="s">
        <v>488</v>
      </c>
      <c r="Q192" s="125">
        <v>27788.2</v>
      </c>
      <c r="R192" s="84" t="s">
        <v>39</v>
      </c>
      <c r="S192" s="82" t="s">
        <v>488</v>
      </c>
      <c r="T192" s="126"/>
      <c r="U192" s="126"/>
      <c r="V192" s="126"/>
    </row>
    <row r="193" s="16" customFormat="1" ht="30" customHeight="1" spans="1:22">
      <c r="A193" s="46">
        <v>179</v>
      </c>
      <c r="B193" s="48" t="s">
        <v>484</v>
      </c>
      <c r="C193" s="48" t="str">
        <f t="shared" si="25"/>
        <v>海头地瓜现代农业产业园提升项目(白马井镇)</v>
      </c>
      <c r="D193" s="134" t="s">
        <v>507</v>
      </c>
      <c r="E193" s="48" t="s">
        <v>508</v>
      </c>
      <c r="F193" s="48" t="s">
        <v>487</v>
      </c>
      <c r="G193" s="115">
        <f t="shared" si="23"/>
        <v>0</v>
      </c>
      <c r="H193" s="115">
        <v>0</v>
      </c>
      <c r="I193" s="135"/>
      <c r="J193" s="135"/>
      <c r="K193" s="135"/>
      <c r="L193" s="135">
        <f t="shared" si="24"/>
        <v>0</v>
      </c>
      <c r="M193" s="46" t="s">
        <v>37</v>
      </c>
      <c r="N193" s="46" t="s">
        <v>37</v>
      </c>
      <c r="O193" s="46" t="s">
        <v>288</v>
      </c>
      <c r="P193" s="82" t="s">
        <v>488</v>
      </c>
      <c r="Q193" s="125">
        <v>9648.375</v>
      </c>
      <c r="R193" s="84" t="s">
        <v>39</v>
      </c>
      <c r="S193" s="82" t="s">
        <v>488</v>
      </c>
      <c r="T193" s="126"/>
      <c r="U193" s="126"/>
      <c r="V193" s="126"/>
    </row>
    <row r="194" s="16" customFormat="1" ht="30" customHeight="1" spans="1:22">
      <c r="A194" s="46">
        <v>180</v>
      </c>
      <c r="B194" s="48" t="s">
        <v>484</v>
      </c>
      <c r="C194" s="48" t="str">
        <f t="shared" si="25"/>
        <v>海头地瓜现代农业产业园提升项目(白马井镇)</v>
      </c>
      <c r="D194" s="134" t="s">
        <v>509</v>
      </c>
      <c r="E194" s="48" t="s">
        <v>97</v>
      </c>
      <c r="F194" s="48" t="s">
        <v>487</v>
      </c>
      <c r="G194" s="115">
        <f t="shared" si="23"/>
        <v>0</v>
      </c>
      <c r="H194" s="115">
        <v>0</v>
      </c>
      <c r="I194" s="135"/>
      <c r="J194" s="135"/>
      <c r="K194" s="135"/>
      <c r="L194" s="135">
        <f t="shared" si="24"/>
        <v>0</v>
      </c>
      <c r="M194" s="46" t="s">
        <v>37</v>
      </c>
      <c r="N194" s="46" t="s">
        <v>37</v>
      </c>
      <c r="O194" s="46" t="s">
        <v>288</v>
      </c>
      <c r="P194" s="82" t="s">
        <v>488</v>
      </c>
      <c r="Q194" s="125">
        <v>46569.49</v>
      </c>
      <c r="R194" s="84" t="s">
        <v>39</v>
      </c>
      <c r="S194" s="82" t="s">
        <v>488</v>
      </c>
      <c r="T194" s="126"/>
      <c r="U194" s="126"/>
      <c r="V194" s="126"/>
    </row>
    <row r="195" s="16" customFormat="1" ht="30" customHeight="1" spans="1:22">
      <c r="A195" s="46">
        <v>181</v>
      </c>
      <c r="B195" s="48" t="s">
        <v>484</v>
      </c>
      <c r="C195" s="48" t="str">
        <f t="shared" si="25"/>
        <v>海头地瓜现代农业产业园提升项目(白马井镇)</v>
      </c>
      <c r="D195" s="134" t="s">
        <v>510</v>
      </c>
      <c r="E195" s="48" t="s">
        <v>511</v>
      </c>
      <c r="F195" s="48" t="s">
        <v>487</v>
      </c>
      <c r="G195" s="115">
        <f t="shared" si="23"/>
        <v>0</v>
      </c>
      <c r="H195" s="115">
        <v>0</v>
      </c>
      <c r="I195" s="135"/>
      <c r="J195" s="135"/>
      <c r="K195" s="135"/>
      <c r="L195" s="135">
        <f t="shared" si="24"/>
        <v>0</v>
      </c>
      <c r="M195" s="46" t="s">
        <v>37</v>
      </c>
      <c r="N195" s="46" t="s">
        <v>37</v>
      </c>
      <c r="O195" s="46" t="s">
        <v>288</v>
      </c>
      <c r="P195" s="82" t="s">
        <v>488</v>
      </c>
      <c r="Q195" s="125">
        <v>30488.865</v>
      </c>
      <c r="R195" s="84" t="s">
        <v>39</v>
      </c>
      <c r="S195" s="82" t="s">
        <v>488</v>
      </c>
      <c r="T195" s="126"/>
      <c r="U195" s="126"/>
      <c r="V195" s="126"/>
    </row>
    <row r="196" s="16" customFormat="1" ht="30" customHeight="1" spans="1:22">
      <c r="A196" s="46">
        <v>182</v>
      </c>
      <c r="B196" s="48" t="s">
        <v>484</v>
      </c>
      <c r="C196" s="48" t="str">
        <f t="shared" si="25"/>
        <v>海头地瓜现代农业产业园提升项目(白马井镇)</v>
      </c>
      <c r="D196" s="134" t="s">
        <v>512</v>
      </c>
      <c r="E196" s="48" t="s">
        <v>513</v>
      </c>
      <c r="F196" s="48" t="s">
        <v>487</v>
      </c>
      <c r="G196" s="115">
        <f t="shared" si="23"/>
        <v>0</v>
      </c>
      <c r="H196" s="115">
        <v>0</v>
      </c>
      <c r="I196" s="135"/>
      <c r="J196" s="135"/>
      <c r="K196" s="135"/>
      <c r="L196" s="135">
        <f t="shared" si="24"/>
        <v>0</v>
      </c>
      <c r="M196" s="46" t="s">
        <v>37</v>
      </c>
      <c r="N196" s="46" t="s">
        <v>37</v>
      </c>
      <c r="O196" s="46" t="s">
        <v>288</v>
      </c>
      <c r="P196" s="82" t="s">
        <v>488</v>
      </c>
      <c r="Q196" s="125">
        <v>5531.735</v>
      </c>
      <c r="R196" s="84" t="s">
        <v>39</v>
      </c>
      <c r="S196" s="82" t="s">
        <v>488</v>
      </c>
      <c r="T196" s="126"/>
      <c r="U196" s="126"/>
      <c r="V196" s="126"/>
    </row>
    <row r="197" s="16" customFormat="1" ht="30" customHeight="1" spans="1:22">
      <c r="A197" s="46">
        <v>183</v>
      </c>
      <c r="B197" s="48" t="s">
        <v>484</v>
      </c>
      <c r="C197" s="48" t="str">
        <f t="shared" si="25"/>
        <v>海头地瓜现代农业产业园提升项目(白马井镇)</v>
      </c>
      <c r="D197" s="134" t="s">
        <v>514</v>
      </c>
      <c r="E197" s="48" t="s">
        <v>515</v>
      </c>
      <c r="F197" s="48" t="s">
        <v>487</v>
      </c>
      <c r="G197" s="115">
        <f t="shared" si="23"/>
        <v>0</v>
      </c>
      <c r="H197" s="115">
        <v>0</v>
      </c>
      <c r="I197" s="135"/>
      <c r="J197" s="135"/>
      <c r="K197" s="135"/>
      <c r="L197" s="135">
        <f t="shared" si="24"/>
        <v>0</v>
      </c>
      <c r="M197" s="46" t="s">
        <v>37</v>
      </c>
      <c r="N197" s="46" t="s">
        <v>37</v>
      </c>
      <c r="O197" s="46" t="s">
        <v>288</v>
      </c>
      <c r="P197" s="82" t="s">
        <v>488</v>
      </c>
      <c r="Q197" s="125">
        <v>16080.625</v>
      </c>
      <c r="R197" s="84" t="s">
        <v>39</v>
      </c>
      <c r="S197" s="82" t="s">
        <v>488</v>
      </c>
      <c r="T197" s="126"/>
      <c r="U197" s="126"/>
      <c r="V197" s="126"/>
    </row>
    <row r="198" s="16" customFormat="1" ht="30" customHeight="1" spans="1:22">
      <c r="A198" s="46">
        <v>184</v>
      </c>
      <c r="B198" s="48" t="s">
        <v>516</v>
      </c>
      <c r="C198" s="48" t="str">
        <f t="shared" si="25"/>
        <v>红鱼加工项目</v>
      </c>
      <c r="D198" s="43" t="s">
        <v>517</v>
      </c>
      <c r="E198" s="117" t="s">
        <v>490</v>
      </c>
      <c r="F198" s="48" t="s">
        <v>518</v>
      </c>
      <c r="G198" s="115">
        <f t="shared" si="23"/>
        <v>1000000</v>
      </c>
      <c r="H198" s="115">
        <v>1000000</v>
      </c>
      <c r="I198" s="124"/>
      <c r="J198" s="124"/>
      <c r="K198" s="124"/>
      <c r="L198" s="135">
        <f t="shared" si="24"/>
        <v>1000000</v>
      </c>
      <c r="M198" s="46" t="s">
        <v>37</v>
      </c>
      <c r="N198" s="46" t="s">
        <v>37</v>
      </c>
      <c r="O198" s="46" t="s">
        <v>288</v>
      </c>
      <c r="P198" s="48" t="s">
        <v>519</v>
      </c>
      <c r="Q198" s="125">
        <v>55000</v>
      </c>
      <c r="R198" s="84" t="s">
        <v>39</v>
      </c>
      <c r="S198" s="144" t="s">
        <v>519</v>
      </c>
      <c r="T198" s="126"/>
      <c r="U198" s="126"/>
      <c r="V198" s="126"/>
    </row>
    <row r="199" s="16" customFormat="1" ht="30" customHeight="1" spans="1:22">
      <c r="A199" s="46">
        <v>185</v>
      </c>
      <c r="B199" s="48" t="s">
        <v>520</v>
      </c>
      <c r="C199" s="48" t="str">
        <f t="shared" si="25"/>
        <v>2024年度儋州光村沙虫产业化项目（排浦镇）</v>
      </c>
      <c r="D199" s="134" t="s">
        <v>521</v>
      </c>
      <c r="E199" s="48" t="s">
        <v>522</v>
      </c>
      <c r="F199" s="48" t="s">
        <v>523</v>
      </c>
      <c r="G199" s="115">
        <f t="shared" si="23"/>
        <v>2071000</v>
      </c>
      <c r="H199" s="135">
        <v>2071000</v>
      </c>
      <c r="I199" s="135"/>
      <c r="J199" s="135"/>
      <c r="K199" s="135"/>
      <c r="L199" s="135">
        <f t="shared" si="24"/>
        <v>2071000</v>
      </c>
      <c r="M199" s="46" t="s">
        <v>37</v>
      </c>
      <c r="N199" s="46" t="s">
        <v>37</v>
      </c>
      <c r="O199" s="46" t="s">
        <v>288</v>
      </c>
      <c r="P199" s="82" t="s">
        <v>375</v>
      </c>
      <c r="Q199" s="125">
        <v>113905</v>
      </c>
      <c r="R199" s="84" t="s">
        <v>39</v>
      </c>
      <c r="S199" s="82" t="s">
        <v>375</v>
      </c>
      <c r="T199" s="126"/>
      <c r="U199" s="126"/>
      <c r="V199" s="126"/>
    </row>
    <row r="200" s="16" customFormat="1" ht="30" customHeight="1" spans="1:22">
      <c r="A200" s="46">
        <v>186</v>
      </c>
      <c r="B200" s="48" t="s">
        <v>520</v>
      </c>
      <c r="C200" s="48" t="str">
        <f t="shared" si="25"/>
        <v>2024年度儋州光村沙虫产业化项目（排浦镇）</v>
      </c>
      <c r="D200" s="134" t="s">
        <v>524</v>
      </c>
      <c r="E200" s="48" t="s">
        <v>525</v>
      </c>
      <c r="F200" s="48" t="s">
        <v>523</v>
      </c>
      <c r="G200" s="115">
        <f t="shared" si="23"/>
        <v>44400</v>
      </c>
      <c r="H200" s="135">
        <v>44400</v>
      </c>
      <c r="I200" s="135"/>
      <c r="J200" s="135"/>
      <c r="K200" s="135"/>
      <c r="L200" s="135">
        <f t="shared" si="24"/>
        <v>44400</v>
      </c>
      <c r="M200" s="46" t="s">
        <v>37</v>
      </c>
      <c r="N200" s="46" t="s">
        <v>37</v>
      </c>
      <c r="O200" s="46" t="s">
        <v>288</v>
      </c>
      <c r="P200" s="82" t="s">
        <v>375</v>
      </c>
      <c r="Q200" s="125">
        <v>2442</v>
      </c>
      <c r="R200" s="84" t="s">
        <v>39</v>
      </c>
      <c r="S200" s="82" t="s">
        <v>375</v>
      </c>
      <c r="T200" s="126"/>
      <c r="U200" s="126"/>
      <c r="V200" s="126"/>
    </row>
    <row r="201" s="16" customFormat="1" ht="30" customHeight="1" spans="1:22">
      <c r="A201" s="46">
        <v>187</v>
      </c>
      <c r="B201" s="48" t="s">
        <v>520</v>
      </c>
      <c r="C201" s="48" t="str">
        <f t="shared" si="25"/>
        <v>2024年度儋州光村沙虫产业化项目（排浦镇）</v>
      </c>
      <c r="D201" s="134" t="s">
        <v>526</v>
      </c>
      <c r="E201" s="48" t="s">
        <v>527</v>
      </c>
      <c r="F201" s="48" t="s">
        <v>523</v>
      </c>
      <c r="G201" s="115">
        <f t="shared" si="23"/>
        <v>51100</v>
      </c>
      <c r="H201" s="135">
        <v>51100</v>
      </c>
      <c r="I201" s="135"/>
      <c r="J201" s="135"/>
      <c r="K201" s="135"/>
      <c r="L201" s="135">
        <f t="shared" si="24"/>
        <v>51100</v>
      </c>
      <c r="M201" s="46" t="s">
        <v>37</v>
      </c>
      <c r="N201" s="46" t="s">
        <v>37</v>
      </c>
      <c r="O201" s="46" t="s">
        <v>288</v>
      </c>
      <c r="P201" s="82" t="s">
        <v>375</v>
      </c>
      <c r="Q201" s="125">
        <v>2810.5</v>
      </c>
      <c r="R201" s="84" t="s">
        <v>39</v>
      </c>
      <c r="S201" s="82" t="s">
        <v>375</v>
      </c>
      <c r="T201" s="126"/>
      <c r="U201" s="126"/>
      <c r="V201" s="126"/>
    </row>
    <row r="202" s="16" customFormat="1" ht="30" customHeight="1" spans="1:22">
      <c r="A202" s="46">
        <v>188</v>
      </c>
      <c r="B202" s="48" t="s">
        <v>520</v>
      </c>
      <c r="C202" s="48" t="str">
        <f t="shared" si="25"/>
        <v>2024年度儋州光村沙虫产业化项目（排浦镇）</v>
      </c>
      <c r="D202" s="134" t="s">
        <v>528</v>
      </c>
      <c r="E202" s="48" t="s">
        <v>529</v>
      </c>
      <c r="F202" s="48" t="s">
        <v>523</v>
      </c>
      <c r="G202" s="115">
        <f t="shared" ref="G202:G265" si="26">H202</f>
        <v>27600</v>
      </c>
      <c r="H202" s="135">
        <v>27600</v>
      </c>
      <c r="I202" s="135"/>
      <c r="J202" s="135"/>
      <c r="K202" s="135"/>
      <c r="L202" s="135">
        <f t="shared" ref="L202:L265" si="27">H202</f>
        <v>27600</v>
      </c>
      <c r="M202" s="46" t="s">
        <v>37</v>
      </c>
      <c r="N202" s="46" t="s">
        <v>37</v>
      </c>
      <c r="O202" s="46" t="s">
        <v>288</v>
      </c>
      <c r="P202" s="82" t="s">
        <v>375</v>
      </c>
      <c r="Q202" s="125">
        <v>1518</v>
      </c>
      <c r="R202" s="84" t="s">
        <v>39</v>
      </c>
      <c r="S202" s="82" t="s">
        <v>375</v>
      </c>
      <c r="T202" s="126"/>
      <c r="U202" s="126"/>
      <c r="V202" s="126"/>
    </row>
    <row r="203" s="16" customFormat="1" ht="30" customHeight="1" spans="1:22">
      <c r="A203" s="46">
        <v>189</v>
      </c>
      <c r="B203" s="48" t="s">
        <v>520</v>
      </c>
      <c r="C203" s="48" t="str">
        <f t="shared" si="25"/>
        <v>2024年度儋州光村沙虫产业化项目（排浦镇）</v>
      </c>
      <c r="D203" s="134" t="s">
        <v>530</v>
      </c>
      <c r="E203" s="48" t="s">
        <v>531</v>
      </c>
      <c r="F203" s="48" t="s">
        <v>523</v>
      </c>
      <c r="G203" s="115">
        <f t="shared" si="26"/>
        <v>25800</v>
      </c>
      <c r="H203" s="135">
        <v>25800</v>
      </c>
      <c r="I203" s="135"/>
      <c r="J203" s="135"/>
      <c r="K203" s="135"/>
      <c r="L203" s="135">
        <f t="shared" si="27"/>
        <v>25800</v>
      </c>
      <c r="M203" s="46" t="s">
        <v>37</v>
      </c>
      <c r="N203" s="46" t="s">
        <v>37</v>
      </c>
      <c r="O203" s="46" t="s">
        <v>288</v>
      </c>
      <c r="P203" s="82" t="s">
        <v>375</v>
      </c>
      <c r="Q203" s="125">
        <v>1419</v>
      </c>
      <c r="R203" s="84" t="s">
        <v>39</v>
      </c>
      <c r="S203" s="82" t="s">
        <v>375</v>
      </c>
      <c r="T203" s="126"/>
      <c r="U203" s="126"/>
      <c r="V203" s="126"/>
    </row>
    <row r="204" s="16" customFormat="1" ht="30" customHeight="1" spans="1:22">
      <c r="A204" s="46">
        <v>190</v>
      </c>
      <c r="B204" s="48" t="s">
        <v>520</v>
      </c>
      <c r="C204" s="48" t="str">
        <f t="shared" ref="C204:C267" si="28">B204</f>
        <v>2024年度儋州光村沙虫产业化项目（排浦镇）</v>
      </c>
      <c r="D204" s="134" t="s">
        <v>532</v>
      </c>
      <c r="E204" s="48" t="s">
        <v>156</v>
      </c>
      <c r="F204" s="48" t="s">
        <v>523</v>
      </c>
      <c r="G204" s="115">
        <f t="shared" si="26"/>
        <v>51100</v>
      </c>
      <c r="H204" s="135">
        <v>51100</v>
      </c>
      <c r="I204" s="135"/>
      <c r="J204" s="135"/>
      <c r="K204" s="135"/>
      <c r="L204" s="135">
        <f t="shared" si="27"/>
        <v>51100</v>
      </c>
      <c r="M204" s="46" t="s">
        <v>37</v>
      </c>
      <c r="N204" s="46" t="s">
        <v>37</v>
      </c>
      <c r="O204" s="46" t="s">
        <v>288</v>
      </c>
      <c r="P204" s="82" t="s">
        <v>375</v>
      </c>
      <c r="Q204" s="125">
        <v>2810.5</v>
      </c>
      <c r="R204" s="84" t="s">
        <v>39</v>
      </c>
      <c r="S204" s="82" t="s">
        <v>375</v>
      </c>
      <c r="T204" s="126"/>
      <c r="U204" s="126"/>
      <c r="V204" s="126"/>
    </row>
    <row r="205" s="16" customFormat="1" ht="30" customHeight="1" spans="1:22">
      <c r="A205" s="46">
        <v>191</v>
      </c>
      <c r="B205" s="48" t="s">
        <v>520</v>
      </c>
      <c r="C205" s="48" t="str">
        <f t="shared" si="28"/>
        <v>2024年度儋州光村沙虫产业化项目（排浦镇）</v>
      </c>
      <c r="D205" s="134" t="s">
        <v>533</v>
      </c>
      <c r="E205" s="48" t="s">
        <v>534</v>
      </c>
      <c r="F205" s="48" t="s">
        <v>523</v>
      </c>
      <c r="G205" s="115">
        <f t="shared" si="26"/>
        <v>29000</v>
      </c>
      <c r="H205" s="135">
        <v>29000</v>
      </c>
      <c r="I205" s="135"/>
      <c r="J205" s="135"/>
      <c r="K205" s="135"/>
      <c r="L205" s="135">
        <f t="shared" si="27"/>
        <v>29000</v>
      </c>
      <c r="M205" s="46" t="s">
        <v>37</v>
      </c>
      <c r="N205" s="46" t="s">
        <v>37</v>
      </c>
      <c r="O205" s="46" t="s">
        <v>288</v>
      </c>
      <c r="P205" s="82" t="s">
        <v>375</v>
      </c>
      <c r="Q205" s="125">
        <v>1595</v>
      </c>
      <c r="R205" s="84" t="s">
        <v>39</v>
      </c>
      <c r="S205" s="82" t="s">
        <v>375</v>
      </c>
      <c r="T205" s="126"/>
      <c r="U205" s="126"/>
      <c r="V205" s="126"/>
    </row>
    <row r="206" s="16" customFormat="1" ht="30" customHeight="1" spans="1:22">
      <c r="A206" s="46">
        <v>192</v>
      </c>
      <c r="B206" s="48" t="s">
        <v>535</v>
      </c>
      <c r="C206" s="48" t="str">
        <f t="shared" si="28"/>
        <v>2024年南丰镇现代高质量发展产业园建设项目（排浦镇）</v>
      </c>
      <c r="D206" s="134" t="s">
        <v>536</v>
      </c>
      <c r="E206" s="48" t="s">
        <v>522</v>
      </c>
      <c r="F206" s="48" t="s">
        <v>537</v>
      </c>
      <c r="G206" s="115">
        <f t="shared" si="26"/>
        <v>2011000</v>
      </c>
      <c r="H206" s="135">
        <v>2011000</v>
      </c>
      <c r="I206" s="135"/>
      <c r="J206" s="135"/>
      <c r="K206" s="135"/>
      <c r="L206" s="135">
        <f t="shared" si="27"/>
        <v>2011000</v>
      </c>
      <c r="M206" s="46" t="s">
        <v>37</v>
      </c>
      <c r="N206" s="46" t="s">
        <v>37</v>
      </c>
      <c r="O206" s="46" t="s">
        <v>288</v>
      </c>
      <c r="P206" s="82" t="s">
        <v>538</v>
      </c>
      <c r="Q206" s="125">
        <v>110605</v>
      </c>
      <c r="R206" s="84" t="s">
        <v>39</v>
      </c>
      <c r="S206" s="82" t="s">
        <v>538</v>
      </c>
      <c r="T206" s="126"/>
      <c r="U206" s="126"/>
      <c r="V206" s="126"/>
    </row>
    <row r="207" s="16" customFormat="1" ht="30" customHeight="1" spans="1:22">
      <c r="A207" s="46">
        <v>193</v>
      </c>
      <c r="B207" s="48" t="s">
        <v>535</v>
      </c>
      <c r="C207" s="48" t="str">
        <f t="shared" si="28"/>
        <v>2024年南丰镇现代高质量发展产业园建设项目（排浦镇）</v>
      </c>
      <c r="D207" s="134" t="s">
        <v>539</v>
      </c>
      <c r="E207" s="48" t="s">
        <v>525</v>
      </c>
      <c r="F207" s="48" t="s">
        <v>537</v>
      </c>
      <c r="G207" s="115">
        <f t="shared" si="26"/>
        <v>31200</v>
      </c>
      <c r="H207" s="135">
        <v>31200</v>
      </c>
      <c r="I207" s="135"/>
      <c r="J207" s="135"/>
      <c r="K207" s="135"/>
      <c r="L207" s="135">
        <f t="shared" si="27"/>
        <v>31200</v>
      </c>
      <c r="M207" s="46" t="s">
        <v>37</v>
      </c>
      <c r="N207" s="46" t="s">
        <v>37</v>
      </c>
      <c r="O207" s="46" t="s">
        <v>288</v>
      </c>
      <c r="P207" s="82" t="s">
        <v>538</v>
      </c>
      <c r="Q207" s="125">
        <v>1716</v>
      </c>
      <c r="R207" s="84" t="s">
        <v>39</v>
      </c>
      <c r="S207" s="82" t="s">
        <v>538</v>
      </c>
      <c r="T207" s="126"/>
      <c r="U207" s="126"/>
      <c r="V207" s="126"/>
    </row>
    <row r="208" s="16" customFormat="1" ht="30" customHeight="1" spans="1:22">
      <c r="A208" s="46">
        <v>194</v>
      </c>
      <c r="B208" s="48" t="s">
        <v>535</v>
      </c>
      <c r="C208" s="48" t="str">
        <f t="shared" si="28"/>
        <v>2024年南丰镇现代高质量发展产业园建设项目（排浦镇）</v>
      </c>
      <c r="D208" s="134" t="s">
        <v>540</v>
      </c>
      <c r="E208" s="48" t="s">
        <v>527</v>
      </c>
      <c r="F208" s="48" t="s">
        <v>537</v>
      </c>
      <c r="G208" s="115">
        <f t="shared" si="26"/>
        <v>35800</v>
      </c>
      <c r="H208" s="135">
        <v>35800</v>
      </c>
      <c r="I208" s="135"/>
      <c r="J208" s="135"/>
      <c r="K208" s="135"/>
      <c r="L208" s="135">
        <f t="shared" si="27"/>
        <v>35800</v>
      </c>
      <c r="M208" s="46" t="s">
        <v>37</v>
      </c>
      <c r="N208" s="46" t="s">
        <v>37</v>
      </c>
      <c r="O208" s="46" t="s">
        <v>288</v>
      </c>
      <c r="P208" s="82" t="s">
        <v>538</v>
      </c>
      <c r="Q208" s="125">
        <v>1969</v>
      </c>
      <c r="R208" s="84" t="s">
        <v>39</v>
      </c>
      <c r="S208" s="82" t="s">
        <v>538</v>
      </c>
      <c r="T208" s="126"/>
      <c r="U208" s="126"/>
      <c r="V208" s="126"/>
    </row>
    <row r="209" s="16" customFormat="1" ht="30" customHeight="1" spans="1:22">
      <c r="A209" s="46">
        <v>195</v>
      </c>
      <c r="B209" s="48" t="s">
        <v>535</v>
      </c>
      <c r="C209" s="48" t="str">
        <f t="shared" si="28"/>
        <v>2024年南丰镇现代高质量发展产业园建设项目（排浦镇）</v>
      </c>
      <c r="D209" s="134" t="s">
        <v>541</v>
      </c>
      <c r="E209" s="48" t="s">
        <v>529</v>
      </c>
      <c r="F209" s="48" t="s">
        <v>537</v>
      </c>
      <c r="G209" s="115">
        <f t="shared" si="26"/>
        <v>19500</v>
      </c>
      <c r="H209" s="135">
        <v>19500</v>
      </c>
      <c r="I209" s="135"/>
      <c r="J209" s="140"/>
      <c r="K209" s="140"/>
      <c r="L209" s="135">
        <f t="shared" si="27"/>
        <v>19500</v>
      </c>
      <c r="M209" s="46" t="s">
        <v>37</v>
      </c>
      <c r="N209" s="46" t="s">
        <v>37</v>
      </c>
      <c r="O209" s="46" t="s">
        <v>288</v>
      </c>
      <c r="P209" s="82" t="s">
        <v>538</v>
      </c>
      <c r="Q209" s="125">
        <v>1072.5</v>
      </c>
      <c r="R209" s="84" t="s">
        <v>39</v>
      </c>
      <c r="S209" s="82" t="s">
        <v>538</v>
      </c>
      <c r="T209" s="126"/>
      <c r="U209" s="126"/>
      <c r="V209" s="126"/>
    </row>
    <row r="210" s="16" customFormat="1" ht="30" customHeight="1" spans="1:22">
      <c r="A210" s="46">
        <v>196</v>
      </c>
      <c r="B210" s="48" t="s">
        <v>535</v>
      </c>
      <c r="C210" s="48" t="str">
        <f t="shared" si="28"/>
        <v>2024年南丰镇现代高质量发展产业园建设项目（排浦镇）</v>
      </c>
      <c r="D210" s="134" t="s">
        <v>542</v>
      </c>
      <c r="E210" s="48" t="s">
        <v>531</v>
      </c>
      <c r="F210" s="48" t="s">
        <v>537</v>
      </c>
      <c r="G210" s="115">
        <f t="shared" si="26"/>
        <v>18100</v>
      </c>
      <c r="H210" s="135">
        <v>18100</v>
      </c>
      <c r="I210" s="135"/>
      <c r="J210" s="135"/>
      <c r="K210" s="135"/>
      <c r="L210" s="135">
        <f t="shared" si="27"/>
        <v>18100</v>
      </c>
      <c r="M210" s="46" t="s">
        <v>37</v>
      </c>
      <c r="N210" s="46" t="s">
        <v>37</v>
      </c>
      <c r="O210" s="46" t="s">
        <v>288</v>
      </c>
      <c r="P210" s="82" t="s">
        <v>538</v>
      </c>
      <c r="Q210" s="125">
        <v>995.5</v>
      </c>
      <c r="R210" s="84" t="s">
        <v>39</v>
      </c>
      <c r="S210" s="82" t="s">
        <v>538</v>
      </c>
      <c r="T210" s="126"/>
      <c r="U210" s="126"/>
      <c r="V210" s="126"/>
    </row>
    <row r="211" s="16" customFormat="1" ht="30" customHeight="1" spans="1:22">
      <c r="A211" s="46">
        <v>197</v>
      </c>
      <c r="B211" s="48" t="s">
        <v>535</v>
      </c>
      <c r="C211" s="48" t="str">
        <f t="shared" si="28"/>
        <v>2024年南丰镇现代高质量发展产业园建设项目（排浦镇）</v>
      </c>
      <c r="D211" s="134" t="s">
        <v>543</v>
      </c>
      <c r="E211" s="48" t="s">
        <v>156</v>
      </c>
      <c r="F211" s="48" t="s">
        <v>537</v>
      </c>
      <c r="G211" s="115">
        <f t="shared" si="26"/>
        <v>35800</v>
      </c>
      <c r="H211" s="135">
        <v>35800</v>
      </c>
      <c r="I211" s="135"/>
      <c r="J211" s="135"/>
      <c r="K211" s="135"/>
      <c r="L211" s="135">
        <f t="shared" si="27"/>
        <v>35800</v>
      </c>
      <c r="M211" s="46" t="s">
        <v>37</v>
      </c>
      <c r="N211" s="46" t="s">
        <v>37</v>
      </c>
      <c r="O211" s="46" t="s">
        <v>288</v>
      </c>
      <c r="P211" s="82" t="s">
        <v>538</v>
      </c>
      <c r="Q211" s="125">
        <v>1969</v>
      </c>
      <c r="R211" s="84" t="s">
        <v>39</v>
      </c>
      <c r="S211" s="82" t="s">
        <v>538</v>
      </c>
      <c r="T211" s="126"/>
      <c r="U211" s="126"/>
      <c r="V211" s="126"/>
    </row>
    <row r="212" s="16" customFormat="1" ht="30" customHeight="1" spans="1:22">
      <c r="A212" s="46">
        <v>198</v>
      </c>
      <c r="B212" s="48" t="s">
        <v>535</v>
      </c>
      <c r="C212" s="48" t="str">
        <f t="shared" si="28"/>
        <v>2024年南丰镇现代高质量发展产业园建设项目（排浦镇）</v>
      </c>
      <c r="D212" s="134" t="s">
        <v>544</v>
      </c>
      <c r="E212" s="48" t="s">
        <v>534</v>
      </c>
      <c r="F212" s="48" t="s">
        <v>537</v>
      </c>
      <c r="G212" s="115">
        <f t="shared" si="26"/>
        <v>20400</v>
      </c>
      <c r="H212" s="135">
        <v>20400</v>
      </c>
      <c r="I212" s="135"/>
      <c r="J212" s="135"/>
      <c r="K212" s="135"/>
      <c r="L212" s="135">
        <f t="shared" si="27"/>
        <v>20400</v>
      </c>
      <c r="M212" s="46" t="s">
        <v>37</v>
      </c>
      <c r="N212" s="46" t="s">
        <v>37</v>
      </c>
      <c r="O212" s="46" t="s">
        <v>288</v>
      </c>
      <c r="P212" s="82" t="s">
        <v>538</v>
      </c>
      <c r="Q212" s="125">
        <v>1122</v>
      </c>
      <c r="R212" s="84" t="s">
        <v>39</v>
      </c>
      <c r="S212" s="82" t="s">
        <v>538</v>
      </c>
      <c r="T212" s="126"/>
      <c r="U212" s="126"/>
      <c r="V212" s="126"/>
    </row>
    <row r="213" s="16" customFormat="1" ht="30" customHeight="1" spans="1:22">
      <c r="A213" s="46">
        <v>199</v>
      </c>
      <c r="B213" s="113" t="s">
        <v>545</v>
      </c>
      <c r="C213" s="48" t="str">
        <f t="shared" si="28"/>
        <v>大成镇林下木耳种植及加工示范项目</v>
      </c>
      <c r="D213" s="136" t="s">
        <v>546</v>
      </c>
      <c r="E213" s="48" t="s">
        <v>167</v>
      </c>
      <c r="F213" s="82" t="s">
        <v>547</v>
      </c>
      <c r="G213" s="115">
        <f t="shared" si="26"/>
        <v>4219600</v>
      </c>
      <c r="H213" s="137">
        <v>4219600</v>
      </c>
      <c r="I213" s="141"/>
      <c r="J213" s="124"/>
      <c r="K213" s="122"/>
      <c r="L213" s="122">
        <f t="shared" si="27"/>
        <v>4219600</v>
      </c>
      <c r="M213" s="46" t="s">
        <v>37</v>
      </c>
      <c r="N213" s="46" t="s">
        <v>37</v>
      </c>
      <c r="O213" s="46" t="s">
        <v>288</v>
      </c>
      <c r="P213" s="82" t="s">
        <v>548</v>
      </c>
      <c r="Q213" s="125">
        <v>232078</v>
      </c>
      <c r="R213" s="84" t="s">
        <v>39</v>
      </c>
      <c r="S213" s="82" t="s">
        <v>548</v>
      </c>
      <c r="T213" s="126"/>
      <c r="U213" s="126"/>
      <c r="V213" s="126"/>
    </row>
    <row r="214" s="16" customFormat="1" ht="30" customHeight="1" spans="1:22">
      <c r="A214" s="46">
        <v>200</v>
      </c>
      <c r="B214" s="113" t="s">
        <v>545</v>
      </c>
      <c r="C214" s="48" t="str">
        <f t="shared" si="28"/>
        <v>大成镇林下木耳种植及加工示范项目</v>
      </c>
      <c r="D214" s="136" t="s">
        <v>549</v>
      </c>
      <c r="E214" s="48" t="s">
        <v>216</v>
      </c>
      <c r="F214" s="82" t="s">
        <v>547</v>
      </c>
      <c r="G214" s="115">
        <f t="shared" si="26"/>
        <v>3321300</v>
      </c>
      <c r="H214" s="137">
        <v>3321300</v>
      </c>
      <c r="I214" s="141"/>
      <c r="J214" s="124"/>
      <c r="K214" s="122"/>
      <c r="L214" s="122">
        <f t="shared" si="27"/>
        <v>3321300</v>
      </c>
      <c r="M214" s="46" t="s">
        <v>37</v>
      </c>
      <c r="N214" s="46" t="s">
        <v>37</v>
      </c>
      <c r="O214" s="46" t="s">
        <v>288</v>
      </c>
      <c r="P214" s="82" t="s">
        <v>548</v>
      </c>
      <c r="Q214" s="125">
        <v>182671.5</v>
      </c>
      <c r="R214" s="84" t="s">
        <v>39</v>
      </c>
      <c r="S214" s="82" t="s">
        <v>548</v>
      </c>
      <c r="T214" s="126"/>
      <c r="U214" s="126"/>
      <c r="V214" s="126"/>
    </row>
    <row r="215" s="16" customFormat="1" ht="30" customHeight="1" spans="1:22">
      <c r="A215" s="46">
        <v>201</v>
      </c>
      <c r="B215" s="113" t="s">
        <v>545</v>
      </c>
      <c r="C215" s="48" t="str">
        <f t="shared" si="28"/>
        <v>大成镇林下木耳种植及加工示范项目</v>
      </c>
      <c r="D215" s="136" t="s">
        <v>550</v>
      </c>
      <c r="E215" s="48" t="s">
        <v>551</v>
      </c>
      <c r="F215" s="82" t="s">
        <v>547</v>
      </c>
      <c r="G215" s="115">
        <f t="shared" si="26"/>
        <v>108600</v>
      </c>
      <c r="H215" s="137">
        <v>108600</v>
      </c>
      <c r="I215" s="142"/>
      <c r="J215" s="124"/>
      <c r="K215" s="122"/>
      <c r="L215" s="122">
        <f t="shared" si="27"/>
        <v>108600</v>
      </c>
      <c r="M215" s="46" t="s">
        <v>37</v>
      </c>
      <c r="N215" s="46" t="s">
        <v>37</v>
      </c>
      <c r="O215" s="46" t="s">
        <v>288</v>
      </c>
      <c r="P215" s="82" t="s">
        <v>548</v>
      </c>
      <c r="Q215" s="125">
        <v>5973</v>
      </c>
      <c r="R215" s="84" t="s">
        <v>39</v>
      </c>
      <c r="S215" s="82" t="s">
        <v>548</v>
      </c>
      <c r="T215" s="126"/>
      <c r="U215" s="126"/>
      <c r="V215" s="126"/>
    </row>
    <row r="216" s="16" customFormat="1" ht="30" customHeight="1" spans="1:22">
      <c r="A216" s="46">
        <v>202</v>
      </c>
      <c r="B216" s="113" t="s">
        <v>545</v>
      </c>
      <c r="C216" s="48" t="str">
        <f t="shared" si="28"/>
        <v>大成镇林下木耳种植及加工示范项目</v>
      </c>
      <c r="D216" s="136" t="s">
        <v>552</v>
      </c>
      <c r="E216" s="48" t="s">
        <v>553</v>
      </c>
      <c r="F216" s="82" t="s">
        <v>547</v>
      </c>
      <c r="G216" s="115">
        <f t="shared" si="26"/>
        <v>84300</v>
      </c>
      <c r="H216" s="137">
        <v>84300</v>
      </c>
      <c r="I216" s="142"/>
      <c r="J216" s="124"/>
      <c r="K216" s="122"/>
      <c r="L216" s="122">
        <f t="shared" si="27"/>
        <v>84300</v>
      </c>
      <c r="M216" s="46" t="s">
        <v>37</v>
      </c>
      <c r="N216" s="46" t="s">
        <v>37</v>
      </c>
      <c r="O216" s="46" t="s">
        <v>288</v>
      </c>
      <c r="P216" s="82" t="s">
        <v>548</v>
      </c>
      <c r="Q216" s="125">
        <v>4636.5</v>
      </c>
      <c r="R216" s="84" t="s">
        <v>39</v>
      </c>
      <c r="S216" s="82" t="s">
        <v>548</v>
      </c>
      <c r="T216" s="126"/>
      <c r="U216" s="126"/>
      <c r="V216" s="126"/>
    </row>
    <row r="217" s="16" customFormat="1" ht="30" customHeight="1" spans="1:22">
      <c r="A217" s="46">
        <v>203</v>
      </c>
      <c r="B217" s="113" t="s">
        <v>545</v>
      </c>
      <c r="C217" s="48" t="str">
        <f t="shared" si="28"/>
        <v>大成镇林下木耳种植及加工示范项目</v>
      </c>
      <c r="D217" s="136" t="s">
        <v>554</v>
      </c>
      <c r="E217" s="48" t="s">
        <v>555</v>
      </c>
      <c r="F217" s="82" t="s">
        <v>547</v>
      </c>
      <c r="G217" s="115">
        <f t="shared" si="26"/>
        <v>62100</v>
      </c>
      <c r="H217" s="137">
        <v>62100</v>
      </c>
      <c r="I217" s="142"/>
      <c r="J217" s="124"/>
      <c r="K217" s="122"/>
      <c r="L217" s="122">
        <f t="shared" si="27"/>
        <v>62100</v>
      </c>
      <c r="M217" s="46" t="s">
        <v>37</v>
      </c>
      <c r="N217" s="46" t="s">
        <v>37</v>
      </c>
      <c r="O217" s="46" t="s">
        <v>288</v>
      </c>
      <c r="P217" s="82" t="s">
        <v>548</v>
      </c>
      <c r="Q217" s="125">
        <v>3415.5</v>
      </c>
      <c r="R217" s="84" t="s">
        <v>39</v>
      </c>
      <c r="S217" s="82" t="s">
        <v>548</v>
      </c>
      <c r="T217" s="126"/>
      <c r="U217" s="126"/>
      <c r="V217" s="126"/>
    </row>
    <row r="218" s="16" customFormat="1" ht="30" customHeight="1" spans="1:22">
      <c r="A218" s="46">
        <v>204</v>
      </c>
      <c r="B218" s="113" t="s">
        <v>545</v>
      </c>
      <c r="C218" s="48" t="str">
        <f t="shared" si="28"/>
        <v>大成镇林下木耳种植及加工示范项目</v>
      </c>
      <c r="D218" s="136" t="s">
        <v>556</v>
      </c>
      <c r="E218" s="48" t="s">
        <v>557</v>
      </c>
      <c r="F218" s="82" t="s">
        <v>547</v>
      </c>
      <c r="G218" s="115">
        <f t="shared" si="26"/>
        <v>204100</v>
      </c>
      <c r="H218" s="137">
        <v>204100</v>
      </c>
      <c r="I218" s="142"/>
      <c r="J218" s="124"/>
      <c r="K218" s="122"/>
      <c r="L218" s="122">
        <f t="shared" si="27"/>
        <v>204100</v>
      </c>
      <c r="M218" s="46" t="s">
        <v>37</v>
      </c>
      <c r="N218" s="46" t="s">
        <v>37</v>
      </c>
      <c r="O218" s="46" t="s">
        <v>288</v>
      </c>
      <c r="P218" s="82" t="s">
        <v>548</v>
      </c>
      <c r="Q218" s="125">
        <v>11225.5</v>
      </c>
      <c r="R218" s="84" t="s">
        <v>39</v>
      </c>
      <c r="S218" s="82" t="s">
        <v>548</v>
      </c>
      <c r="T218" s="126"/>
      <c r="U218" s="126"/>
      <c r="V218" s="126"/>
    </row>
    <row r="219" s="16" customFormat="1" ht="30" customHeight="1" spans="1:22">
      <c r="A219" s="46">
        <v>205</v>
      </c>
      <c r="B219" s="113" t="s">
        <v>420</v>
      </c>
      <c r="C219" s="48" t="str">
        <f t="shared" si="28"/>
        <v>橡胶木深加工项目</v>
      </c>
      <c r="D219" s="138" t="s">
        <v>558</v>
      </c>
      <c r="E219" s="82" t="s">
        <v>212</v>
      </c>
      <c r="F219" s="82" t="s">
        <v>559</v>
      </c>
      <c r="G219" s="115">
        <f t="shared" si="26"/>
        <v>5410300</v>
      </c>
      <c r="H219" s="137">
        <v>5410300</v>
      </c>
      <c r="I219" s="138"/>
      <c r="J219" s="124"/>
      <c r="K219" s="122"/>
      <c r="L219" s="122">
        <f t="shared" si="27"/>
        <v>5410300</v>
      </c>
      <c r="M219" s="46" t="s">
        <v>37</v>
      </c>
      <c r="N219" s="46" t="s">
        <v>37</v>
      </c>
      <c r="O219" s="46" t="s">
        <v>288</v>
      </c>
      <c r="P219" s="82" t="s">
        <v>424</v>
      </c>
      <c r="Q219" s="125">
        <v>297566.5</v>
      </c>
      <c r="R219" s="84" t="s">
        <v>39</v>
      </c>
      <c r="S219" s="82" t="s">
        <v>424</v>
      </c>
      <c r="T219" s="126"/>
      <c r="U219" s="126"/>
      <c r="V219" s="126"/>
    </row>
    <row r="220" s="16" customFormat="1" ht="30" customHeight="1" spans="1:22">
      <c r="A220" s="46">
        <v>206</v>
      </c>
      <c r="B220" s="113" t="s">
        <v>420</v>
      </c>
      <c r="C220" s="48" t="str">
        <f t="shared" si="28"/>
        <v>橡胶木深加工项目</v>
      </c>
      <c r="D220" s="138" t="s">
        <v>560</v>
      </c>
      <c r="E220" s="82" t="s">
        <v>561</v>
      </c>
      <c r="F220" s="82" t="s">
        <v>559</v>
      </c>
      <c r="G220" s="115">
        <f t="shared" si="26"/>
        <v>43500</v>
      </c>
      <c r="H220" s="137">
        <v>43500</v>
      </c>
      <c r="I220" s="142"/>
      <c r="J220" s="124"/>
      <c r="K220" s="122"/>
      <c r="L220" s="122">
        <f t="shared" si="27"/>
        <v>43500</v>
      </c>
      <c r="M220" s="46" t="s">
        <v>37</v>
      </c>
      <c r="N220" s="46" t="s">
        <v>37</v>
      </c>
      <c r="O220" s="46" t="s">
        <v>288</v>
      </c>
      <c r="P220" s="82" t="s">
        <v>424</v>
      </c>
      <c r="Q220" s="125">
        <v>2392.5</v>
      </c>
      <c r="R220" s="84" t="s">
        <v>39</v>
      </c>
      <c r="S220" s="82" t="s">
        <v>424</v>
      </c>
      <c r="T220" s="126"/>
      <c r="U220" s="126"/>
      <c r="V220" s="126"/>
    </row>
    <row r="221" s="16" customFormat="1" ht="30" customHeight="1" spans="1:22">
      <c r="A221" s="46">
        <v>207</v>
      </c>
      <c r="B221" s="113" t="s">
        <v>420</v>
      </c>
      <c r="C221" s="48" t="str">
        <f t="shared" si="28"/>
        <v>橡胶木深加工项目</v>
      </c>
      <c r="D221" s="138" t="s">
        <v>562</v>
      </c>
      <c r="E221" s="82" t="s">
        <v>163</v>
      </c>
      <c r="F221" s="82" t="s">
        <v>559</v>
      </c>
      <c r="G221" s="115">
        <f t="shared" si="26"/>
        <v>86700</v>
      </c>
      <c r="H221" s="137">
        <v>86700</v>
      </c>
      <c r="I221" s="142"/>
      <c r="J221" s="124"/>
      <c r="K221" s="122"/>
      <c r="L221" s="122">
        <f t="shared" si="27"/>
        <v>86700</v>
      </c>
      <c r="M221" s="46" t="s">
        <v>37</v>
      </c>
      <c r="N221" s="46" t="s">
        <v>37</v>
      </c>
      <c r="O221" s="46" t="s">
        <v>288</v>
      </c>
      <c r="P221" s="82" t="s">
        <v>424</v>
      </c>
      <c r="Q221" s="125">
        <v>4768.5</v>
      </c>
      <c r="R221" s="84" t="s">
        <v>39</v>
      </c>
      <c r="S221" s="82" t="s">
        <v>424</v>
      </c>
      <c r="T221" s="126"/>
      <c r="U221" s="126"/>
      <c r="V221" s="126"/>
    </row>
    <row r="222" s="16" customFormat="1" ht="30" customHeight="1" spans="1:22">
      <c r="A222" s="46">
        <v>208</v>
      </c>
      <c r="B222" s="113" t="s">
        <v>420</v>
      </c>
      <c r="C222" s="48" t="str">
        <f t="shared" si="28"/>
        <v>橡胶木深加工项目</v>
      </c>
      <c r="D222" s="138" t="s">
        <v>563</v>
      </c>
      <c r="E222" s="82" t="s">
        <v>564</v>
      </c>
      <c r="F222" s="82" t="s">
        <v>559</v>
      </c>
      <c r="G222" s="115">
        <f t="shared" si="26"/>
        <v>3000</v>
      </c>
      <c r="H222" s="137">
        <v>3000</v>
      </c>
      <c r="I222" s="142"/>
      <c r="J222" s="124"/>
      <c r="K222" s="124"/>
      <c r="L222" s="122">
        <f t="shared" si="27"/>
        <v>3000</v>
      </c>
      <c r="M222" s="46" t="s">
        <v>37</v>
      </c>
      <c r="N222" s="46" t="s">
        <v>37</v>
      </c>
      <c r="O222" s="46" t="s">
        <v>288</v>
      </c>
      <c r="P222" s="82" t="s">
        <v>424</v>
      </c>
      <c r="Q222" s="125">
        <v>165</v>
      </c>
      <c r="R222" s="84" t="s">
        <v>39</v>
      </c>
      <c r="S222" s="82" t="s">
        <v>424</v>
      </c>
      <c r="T222" s="126"/>
      <c r="U222" s="126"/>
      <c r="V222" s="126"/>
    </row>
    <row r="223" s="16" customFormat="1" ht="30" customHeight="1" spans="1:22">
      <c r="A223" s="46">
        <v>209</v>
      </c>
      <c r="B223" s="113" t="s">
        <v>420</v>
      </c>
      <c r="C223" s="48" t="str">
        <f t="shared" si="28"/>
        <v>橡胶木深加工项目</v>
      </c>
      <c r="D223" s="138" t="s">
        <v>565</v>
      </c>
      <c r="E223" s="82" t="s">
        <v>566</v>
      </c>
      <c r="F223" s="82" t="s">
        <v>559</v>
      </c>
      <c r="G223" s="115">
        <f t="shared" si="26"/>
        <v>103800</v>
      </c>
      <c r="H223" s="137">
        <v>103800</v>
      </c>
      <c r="I223" s="142"/>
      <c r="J223" s="124"/>
      <c r="K223" s="124"/>
      <c r="L223" s="122">
        <f t="shared" si="27"/>
        <v>103800</v>
      </c>
      <c r="M223" s="46" t="s">
        <v>37</v>
      </c>
      <c r="N223" s="46" t="s">
        <v>37</v>
      </c>
      <c r="O223" s="46" t="s">
        <v>288</v>
      </c>
      <c r="P223" s="82" t="s">
        <v>424</v>
      </c>
      <c r="Q223" s="125">
        <v>5709</v>
      </c>
      <c r="R223" s="84" t="s">
        <v>39</v>
      </c>
      <c r="S223" s="82" t="s">
        <v>424</v>
      </c>
      <c r="T223" s="126"/>
      <c r="U223" s="126"/>
      <c r="V223" s="126"/>
    </row>
    <row r="224" s="16" customFormat="1" ht="30" customHeight="1" spans="1:22">
      <c r="A224" s="46">
        <v>210</v>
      </c>
      <c r="B224" s="113" t="s">
        <v>420</v>
      </c>
      <c r="C224" s="48" t="str">
        <f t="shared" si="28"/>
        <v>橡胶木深加工项目</v>
      </c>
      <c r="D224" s="138" t="s">
        <v>567</v>
      </c>
      <c r="E224" s="82" t="s">
        <v>568</v>
      </c>
      <c r="F224" s="82" t="s">
        <v>559</v>
      </c>
      <c r="G224" s="115">
        <f t="shared" si="26"/>
        <v>37100</v>
      </c>
      <c r="H224" s="137">
        <v>37100</v>
      </c>
      <c r="I224" s="142"/>
      <c r="J224" s="124"/>
      <c r="K224" s="124"/>
      <c r="L224" s="122">
        <f t="shared" si="27"/>
        <v>37100</v>
      </c>
      <c r="M224" s="46" t="s">
        <v>37</v>
      </c>
      <c r="N224" s="46" t="s">
        <v>37</v>
      </c>
      <c r="O224" s="46" t="s">
        <v>288</v>
      </c>
      <c r="P224" s="82" t="s">
        <v>424</v>
      </c>
      <c r="Q224" s="125">
        <v>2040.5</v>
      </c>
      <c r="R224" s="84" t="s">
        <v>39</v>
      </c>
      <c r="S224" s="82" t="s">
        <v>424</v>
      </c>
      <c r="T224" s="126"/>
      <c r="U224" s="126"/>
      <c r="V224" s="126"/>
    </row>
    <row r="225" s="16" customFormat="1" ht="30" customHeight="1" spans="1:22">
      <c r="A225" s="46">
        <v>211</v>
      </c>
      <c r="B225" s="113" t="s">
        <v>420</v>
      </c>
      <c r="C225" s="48" t="str">
        <f t="shared" si="28"/>
        <v>橡胶木深加工项目</v>
      </c>
      <c r="D225" s="138" t="s">
        <v>569</v>
      </c>
      <c r="E225" s="82" t="s">
        <v>570</v>
      </c>
      <c r="F225" s="82" t="s">
        <v>559</v>
      </c>
      <c r="G225" s="115">
        <f t="shared" si="26"/>
        <v>125100</v>
      </c>
      <c r="H225" s="137">
        <v>125100</v>
      </c>
      <c r="I225" s="142"/>
      <c r="J225" s="124"/>
      <c r="K225" s="124"/>
      <c r="L225" s="122">
        <f t="shared" si="27"/>
        <v>125100</v>
      </c>
      <c r="M225" s="46" t="s">
        <v>37</v>
      </c>
      <c r="N225" s="46" t="s">
        <v>37</v>
      </c>
      <c r="O225" s="46" t="s">
        <v>288</v>
      </c>
      <c r="P225" s="82" t="s">
        <v>424</v>
      </c>
      <c r="Q225" s="125">
        <v>6880.5</v>
      </c>
      <c r="R225" s="84" t="s">
        <v>39</v>
      </c>
      <c r="S225" s="82" t="s">
        <v>424</v>
      </c>
      <c r="T225" s="126"/>
      <c r="U225" s="126"/>
      <c r="V225" s="126"/>
    </row>
    <row r="226" s="16" customFormat="1" ht="30" customHeight="1" spans="1:22">
      <c r="A226" s="46">
        <v>212</v>
      </c>
      <c r="B226" s="113" t="s">
        <v>420</v>
      </c>
      <c r="C226" s="48" t="str">
        <f t="shared" si="28"/>
        <v>橡胶木深加工项目</v>
      </c>
      <c r="D226" s="138" t="s">
        <v>571</v>
      </c>
      <c r="E226" s="82" t="s">
        <v>572</v>
      </c>
      <c r="F226" s="82" t="s">
        <v>559</v>
      </c>
      <c r="G226" s="115">
        <f t="shared" si="26"/>
        <v>190500</v>
      </c>
      <c r="H226" s="137">
        <v>190500</v>
      </c>
      <c r="I226" s="142"/>
      <c r="J226" s="124"/>
      <c r="K226" s="124"/>
      <c r="L226" s="122">
        <f t="shared" si="27"/>
        <v>190500</v>
      </c>
      <c r="M226" s="46" t="s">
        <v>37</v>
      </c>
      <c r="N226" s="46" t="s">
        <v>37</v>
      </c>
      <c r="O226" s="46" t="s">
        <v>288</v>
      </c>
      <c r="P226" s="82" t="s">
        <v>424</v>
      </c>
      <c r="Q226" s="125">
        <v>10477.5</v>
      </c>
      <c r="R226" s="84" t="s">
        <v>39</v>
      </c>
      <c r="S226" s="82" t="s">
        <v>424</v>
      </c>
      <c r="T226" s="126"/>
      <c r="U226" s="126"/>
      <c r="V226" s="126"/>
    </row>
    <row r="227" s="16" customFormat="1" ht="30" customHeight="1" spans="1:22">
      <c r="A227" s="46">
        <v>213</v>
      </c>
      <c r="B227" s="113" t="s">
        <v>573</v>
      </c>
      <c r="C227" s="48" t="str">
        <f t="shared" si="28"/>
        <v>儋州花源田文创项目</v>
      </c>
      <c r="D227" s="138" t="s">
        <v>574</v>
      </c>
      <c r="E227" s="82" t="s">
        <v>220</v>
      </c>
      <c r="F227" s="82" t="s">
        <v>575</v>
      </c>
      <c r="G227" s="115">
        <f t="shared" si="26"/>
        <v>3624200</v>
      </c>
      <c r="H227" s="137">
        <v>3624200</v>
      </c>
      <c r="I227" s="138"/>
      <c r="J227" s="124"/>
      <c r="K227" s="124"/>
      <c r="L227" s="122">
        <f t="shared" si="27"/>
        <v>3624200</v>
      </c>
      <c r="M227" s="46" t="s">
        <v>37</v>
      </c>
      <c r="N227" s="46" t="s">
        <v>37</v>
      </c>
      <c r="O227" s="46" t="s">
        <v>288</v>
      </c>
      <c r="P227" s="82" t="s">
        <v>576</v>
      </c>
      <c r="Q227" s="125">
        <v>199331</v>
      </c>
      <c r="R227" s="84" t="s">
        <v>39</v>
      </c>
      <c r="S227" s="82" t="s">
        <v>576</v>
      </c>
      <c r="T227" s="126"/>
      <c r="U227" s="126"/>
      <c r="V227" s="126"/>
    </row>
    <row r="228" s="16" customFormat="1" ht="30" customHeight="1" spans="1:22">
      <c r="A228" s="46">
        <v>214</v>
      </c>
      <c r="B228" s="113" t="s">
        <v>573</v>
      </c>
      <c r="C228" s="48" t="str">
        <f t="shared" si="28"/>
        <v>儋州花源田文创项目</v>
      </c>
      <c r="D228" s="138" t="s">
        <v>577</v>
      </c>
      <c r="E228" s="82" t="s">
        <v>216</v>
      </c>
      <c r="F228" s="82" t="s">
        <v>575</v>
      </c>
      <c r="G228" s="115">
        <f t="shared" si="26"/>
        <v>1706000</v>
      </c>
      <c r="H228" s="137">
        <v>1706000</v>
      </c>
      <c r="I228" s="138"/>
      <c r="J228" s="124"/>
      <c r="K228" s="124"/>
      <c r="L228" s="122">
        <f t="shared" si="27"/>
        <v>1706000</v>
      </c>
      <c r="M228" s="46" t="s">
        <v>37</v>
      </c>
      <c r="N228" s="46" t="s">
        <v>37</v>
      </c>
      <c r="O228" s="46" t="s">
        <v>288</v>
      </c>
      <c r="P228" s="82" t="s">
        <v>576</v>
      </c>
      <c r="Q228" s="125">
        <v>93830</v>
      </c>
      <c r="R228" s="84" t="s">
        <v>39</v>
      </c>
      <c r="S228" s="82" t="s">
        <v>576</v>
      </c>
      <c r="T228" s="126"/>
      <c r="U228" s="126"/>
      <c r="V228" s="126"/>
    </row>
    <row r="229" s="16" customFormat="1" ht="30" customHeight="1" spans="1:22">
      <c r="A229" s="46">
        <v>215</v>
      </c>
      <c r="B229" s="113" t="s">
        <v>573</v>
      </c>
      <c r="C229" s="48" t="str">
        <f t="shared" si="28"/>
        <v>儋州花源田文创项目</v>
      </c>
      <c r="D229" s="138" t="s">
        <v>578</v>
      </c>
      <c r="E229" s="82" t="s">
        <v>579</v>
      </c>
      <c r="F229" s="82" t="s">
        <v>575</v>
      </c>
      <c r="G229" s="115">
        <f t="shared" si="26"/>
        <v>105600</v>
      </c>
      <c r="H229" s="137">
        <v>105600</v>
      </c>
      <c r="I229" s="143"/>
      <c r="J229" s="124"/>
      <c r="K229" s="124"/>
      <c r="L229" s="122">
        <f t="shared" si="27"/>
        <v>105600</v>
      </c>
      <c r="M229" s="46" t="s">
        <v>37</v>
      </c>
      <c r="N229" s="46" t="s">
        <v>37</v>
      </c>
      <c r="O229" s="46" t="s">
        <v>288</v>
      </c>
      <c r="P229" s="82" t="s">
        <v>576</v>
      </c>
      <c r="Q229" s="125">
        <v>5808</v>
      </c>
      <c r="R229" s="84" t="s">
        <v>39</v>
      </c>
      <c r="S229" s="82" t="s">
        <v>576</v>
      </c>
      <c r="T229" s="126"/>
      <c r="U229" s="126"/>
      <c r="V229" s="126"/>
    </row>
    <row r="230" s="16" customFormat="1" ht="30" customHeight="1" spans="1:22">
      <c r="A230" s="46">
        <v>216</v>
      </c>
      <c r="B230" s="113" t="s">
        <v>573</v>
      </c>
      <c r="C230" s="48" t="str">
        <f t="shared" si="28"/>
        <v>儋州花源田文创项目</v>
      </c>
      <c r="D230" s="138" t="s">
        <v>580</v>
      </c>
      <c r="E230" s="82" t="s">
        <v>581</v>
      </c>
      <c r="F230" s="82" t="s">
        <v>575</v>
      </c>
      <c r="G230" s="115">
        <f t="shared" si="26"/>
        <v>312100</v>
      </c>
      <c r="H230" s="137">
        <v>312100</v>
      </c>
      <c r="I230" s="143"/>
      <c r="J230" s="124"/>
      <c r="K230" s="124"/>
      <c r="L230" s="122">
        <f t="shared" si="27"/>
        <v>312100</v>
      </c>
      <c r="M230" s="46" t="s">
        <v>37</v>
      </c>
      <c r="N230" s="46" t="s">
        <v>37</v>
      </c>
      <c r="O230" s="46" t="s">
        <v>288</v>
      </c>
      <c r="P230" s="82" t="s">
        <v>576</v>
      </c>
      <c r="Q230" s="125">
        <v>17165.5</v>
      </c>
      <c r="R230" s="84" t="s">
        <v>39</v>
      </c>
      <c r="S230" s="82" t="s">
        <v>576</v>
      </c>
      <c r="T230" s="126"/>
      <c r="U230" s="126"/>
      <c r="V230" s="126"/>
    </row>
    <row r="231" s="16" customFormat="1" ht="30" customHeight="1" spans="1:22">
      <c r="A231" s="46">
        <v>217</v>
      </c>
      <c r="B231" s="113" t="s">
        <v>573</v>
      </c>
      <c r="C231" s="48" t="str">
        <f t="shared" si="28"/>
        <v>儋州花源田文创项目</v>
      </c>
      <c r="D231" s="138" t="s">
        <v>582</v>
      </c>
      <c r="E231" s="82" t="s">
        <v>583</v>
      </c>
      <c r="F231" s="82" t="s">
        <v>575</v>
      </c>
      <c r="G231" s="115">
        <f t="shared" si="26"/>
        <v>67400</v>
      </c>
      <c r="H231" s="137">
        <v>67400</v>
      </c>
      <c r="I231" s="143"/>
      <c r="J231" s="124"/>
      <c r="K231" s="124"/>
      <c r="L231" s="122">
        <f t="shared" si="27"/>
        <v>67400</v>
      </c>
      <c r="M231" s="46" t="s">
        <v>37</v>
      </c>
      <c r="N231" s="46" t="s">
        <v>37</v>
      </c>
      <c r="O231" s="46" t="s">
        <v>288</v>
      </c>
      <c r="P231" s="82" t="s">
        <v>576</v>
      </c>
      <c r="Q231" s="125">
        <v>3707</v>
      </c>
      <c r="R231" s="84" t="s">
        <v>39</v>
      </c>
      <c r="S231" s="82" t="s">
        <v>576</v>
      </c>
      <c r="T231" s="126"/>
      <c r="U231" s="126"/>
      <c r="V231" s="126"/>
    </row>
    <row r="232" s="16" customFormat="1" ht="30" customHeight="1" spans="1:22">
      <c r="A232" s="46">
        <v>218</v>
      </c>
      <c r="B232" s="113" t="s">
        <v>573</v>
      </c>
      <c r="C232" s="48" t="str">
        <f t="shared" si="28"/>
        <v>儋州花源田文创项目</v>
      </c>
      <c r="D232" s="138" t="s">
        <v>584</v>
      </c>
      <c r="E232" s="82" t="s">
        <v>585</v>
      </c>
      <c r="F232" s="82" t="s">
        <v>575</v>
      </c>
      <c r="G232" s="115">
        <f t="shared" si="26"/>
        <v>34500</v>
      </c>
      <c r="H232" s="137">
        <v>34500</v>
      </c>
      <c r="I232" s="143"/>
      <c r="J232" s="124"/>
      <c r="K232" s="124"/>
      <c r="L232" s="122">
        <f t="shared" si="27"/>
        <v>34500</v>
      </c>
      <c r="M232" s="46" t="s">
        <v>37</v>
      </c>
      <c r="N232" s="46" t="s">
        <v>37</v>
      </c>
      <c r="O232" s="46" t="s">
        <v>288</v>
      </c>
      <c r="P232" s="82" t="s">
        <v>576</v>
      </c>
      <c r="Q232" s="125">
        <v>1897.5</v>
      </c>
      <c r="R232" s="84" t="s">
        <v>39</v>
      </c>
      <c r="S232" s="82" t="s">
        <v>576</v>
      </c>
      <c r="T232" s="126"/>
      <c r="U232" s="126"/>
      <c r="V232" s="126"/>
    </row>
    <row r="233" s="16" customFormat="1" ht="30" customHeight="1" spans="1:22">
      <c r="A233" s="46">
        <v>219</v>
      </c>
      <c r="B233" s="113" t="s">
        <v>573</v>
      </c>
      <c r="C233" s="48" t="str">
        <f t="shared" si="28"/>
        <v>儋州花源田文创项目</v>
      </c>
      <c r="D233" s="138" t="s">
        <v>586</v>
      </c>
      <c r="E233" s="82" t="s">
        <v>587</v>
      </c>
      <c r="F233" s="82" t="s">
        <v>575</v>
      </c>
      <c r="G233" s="115">
        <f t="shared" si="26"/>
        <v>28200</v>
      </c>
      <c r="H233" s="137">
        <v>28200</v>
      </c>
      <c r="I233" s="143"/>
      <c r="J233" s="124"/>
      <c r="K233" s="124"/>
      <c r="L233" s="122">
        <f t="shared" si="27"/>
        <v>28200</v>
      </c>
      <c r="M233" s="46" t="s">
        <v>37</v>
      </c>
      <c r="N233" s="46" t="s">
        <v>37</v>
      </c>
      <c r="O233" s="46" t="s">
        <v>288</v>
      </c>
      <c r="P233" s="82" t="s">
        <v>576</v>
      </c>
      <c r="Q233" s="125">
        <v>1551</v>
      </c>
      <c r="R233" s="84" t="s">
        <v>39</v>
      </c>
      <c r="S233" s="82" t="s">
        <v>576</v>
      </c>
      <c r="T233" s="126"/>
      <c r="U233" s="126"/>
      <c r="V233" s="126"/>
    </row>
    <row r="234" s="16" customFormat="1" ht="30" customHeight="1" spans="1:22">
      <c r="A234" s="46">
        <v>220</v>
      </c>
      <c r="B234" s="113" t="s">
        <v>573</v>
      </c>
      <c r="C234" s="48" t="str">
        <f t="shared" si="28"/>
        <v>儋州花源田文创项目</v>
      </c>
      <c r="D234" s="138" t="s">
        <v>588</v>
      </c>
      <c r="E234" s="82" t="s">
        <v>589</v>
      </c>
      <c r="F234" s="82" t="s">
        <v>575</v>
      </c>
      <c r="G234" s="115">
        <f t="shared" si="26"/>
        <v>6400</v>
      </c>
      <c r="H234" s="137">
        <v>6400</v>
      </c>
      <c r="I234" s="143"/>
      <c r="J234" s="124"/>
      <c r="K234" s="124"/>
      <c r="L234" s="122">
        <f t="shared" si="27"/>
        <v>6400</v>
      </c>
      <c r="M234" s="46" t="s">
        <v>37</v>
      </c>
      <c r="N234" s="46" t="s">
        <v>37</v>
      </c>
      <c r="O234" s="46" t="s">
        <v>288</v>
      </c>
      <c r="P234" s="82" t="s">
        <v>576</v>
      </c>
      <c r="Q234" s="125">
        <v>352</v>
      </c>
      <c r="R234" s="84" t="s">
        <v>39</v>
      </c>
      <c r="S234" s="82" t="s">
        <v>576</v>
      </c>
      <c r="T234" s="126"/>
      <c r="U234" s="126"/>
      <c r="V234" s="126"/>
    </row>
    <row r="235" s="16" customFormat="1" ht="30" customHeight="1" spans="1:22">
      <c r="A235" s="46">
        <v>221</v>
      </c>
      <c r="B235" s="113" t="s">
        <v>573</v>
      </c>
      <c r="C235" s="48" t="str">
        <f t="shared" si="28"/>
        <v>儋州花源田文创项目</v>
      </c>
      <c r="D235" s="138" t="s">
        <v>590</v>
      </c>
      <c r="E235" s="82" t="s">
        <v>591</v>
      </c>
      <c r="F235" s="82" t="s">
        <v>575</v>
      </c>
      <c r="G235" s="115">
        <f t="shared" si="26"/>
        <v>106900</v>
      </c>
      <c r="H235" s="137">
        <v>106900</v>
      </c>
      <c r="I235" s="143"/>
      <c r="J235" s="124"/>
      <c r="K235" s="124"/>
      <c r="L235" s="122">
        <f t="shared" si="27"/>
        <v>106900</v>
      </c>
      <c r="M235" s="46" t="s">
        <v>37</v>
      </c>
      <c r="N235" s="46" t="s">
        <v>37</v>
      </c>
      <c r="O235" s="46" t="s">
        <v>288</v>
      </c>
      <c r="P235" s="82" t="s">
        <v>576</v>
      </c>
      <c r="Q235" s="125">
        <v>5879.5</v>
      </c>
      <c r="R235" s="84" t="s">
        <v>39</v>
      </c>
      <c r="S235" s="82" t="s">
        <v>576</v>
      </c>
      <c r="T235" s="126"/>
      <c r="U235" s="126"/>
      <c r="V235" s="126"/>
    </row>
    <row r="236" s="16" customFormat="1" ht="30" customHeight="1" spans="1:22">
      <c r="A236" s="46">
        <v>222</v>
      </c>
      <c r="B236" s="48" t="s">
        <v>592</v>
      </c>
      <c r="C236" s="48" t="str">
        <f t="shared" si="28"/>
        <v>儋州黄皮三产融合项目</v>
      </c>
      <c r="D236" s="136" t="s">
        <v>593</v>
      </c>
      <c r="E236" s="82" t="s">
        <v>167</v>
      </c>
      <c r="F236" s="82" t="s">
        <v>594</v>
      </c>
      <c r="G236" s="115">
        <f t="shared" si="26"/>
        <v>875000</v>
      </c>
      <c r="H236" s="137">
        <v>875000</v>
      </c>
      <c r="I236" s="141"/>
      <c r="J236" s="124"/>
      <c r="K236" s="124"/>
      <c r="L236" s="122">
        <f t="shared" si="27"/>
        <v>875000</v>
      </c>
      <c r="M236" s="46" t="s">
        <v>37</v>
      </c>
      <c r="N236" s="46" t="s">
        <v>37</v>
      </c>
      <c r="O236" s="46" t="s">
        <v>288</v>
      </c>
      <c r="P236" s="82" t="s">
        <v>595</v>
      </c>
      <c r="Q236" s="125">
        <v>48125</v>
      </c>
      <c r="R236" s="84" t="s">
        <v>39</v>
      </c>
      <c r="S236" s="82" t="s">
        <v>595</v>
      </c>
      <c r="T236" s="126"/>
      <c r="U236" s="126"/>
      <c r="V236" s="126"/>
    </row>
    <row r="237" s="16" customFormat="1" ht="30" customHeight="1" spans="1:22">
      <c r="A237" s="46">
        <v>223</v>
      </c>
      <c r="B237" s="48" t="s">
        <v>592</v>
      </c>
      <c r="C237" s="48" t="str">
        <f t="shared" si="28"/>
        <v>儋州黄皮三产融合项目</v>
      </c>
      <c r="D237" s="136" t="s">
        <v>596</v>
      </c>
      <c r="E237" s="82" t="s">
        <v>216</v>
      </c>
      <c r="F237" s="82" t="s">
        <v>594</v>
      </c>
      <c r="G237" s="115">
        <f t="shared" si="26"/>
        <v>875000</v>
      </c>
      <c r="H237" s="137">
        <v>875000</v>
      </c>
      <c r="I237" s="141"/>
      <c r="J237" s="124"/>
      <c r="K237" s="124"/>
      <c r="L237" s="122">
        <f t="shared" si="27"/>
        <v>875000</v>
      </c>
      <c r="M237" s="46" t="s">
        <v>37</v>
      </c>
      <c r="N237" s="46" t="s">
        <v>37</v>
      </c>
      <c r="O237" s="46" t="s">
        <v>288</v>
      </c>
      <c r="P237" s="82" t="s">
        <v>595</v>
      </c>
      <c r="Q237" s="125">
        <v>48125</v>
      </c>
      <c r="R237" s="84" t="s">
        <v>39</v>
      </c>
      <c r="S237" s="82" t="s">
        <v>595</v>
      </c>
      <c r="T237" s="126"/>
      <c r="U237" s="126"/>
      <c r="V237" s="126"/>
    </row>
    <row r="238" s="16" customFormat="1" ht="30" customHeight="1" spans="1:22">
      <c r="A238" s="46">
        <v>224</v>
      </c>
      <c r="B238" s="48" t="s">
        <v>592</v>
      </c>
      <c r="C238" s="48" t="str">
        <f t="shared" si="28"/>
        <v>儋州黄皮三产融合项目</v>
      </c>
      <c r="D238" s="136" t="s">
        <v>597</v>
      </c>
      <c r="E238" s="82" t="s">
        <v>212</v>
      </c>
      <c r="F238" s="82" t="s">
        <v>594</v>
      </c>
      <c r="G238" s="115">
        <f t="shared" si="26"/>
        <v>875000</v>
      </c>
      <c r="H238" s="137">
        <v>875000</v>
      </c>
      <c r="I238" s="141"/>
      <c r="J238" s="124"/>
      <c r="K238" s="124"/>
      <c r="L238" s="122">
        <f t="shared" si="27"/>
        <v>875000</v>
      </c>
      <c r="M238" s="46" t="s">
        <v>37</v>
      </c>
      <c r="N238" s="46" t="s">
        <v>37</v>
      </c>
      <c r="O238" s="46" t="s">
        <v>288</v>
      </c>
      <c r="P238" s="82" t="s">
        <v>595</v>
      </c>
      <c r="Q238" s="125">
        <v>48125</v>
      </c>
      <c r="R238" s="84" t="s">
        <v>39</v>
      </c>
      <c r="S238" s="82" t="s">
        <v>595</v>
      </c>
      <c r="T238" s="126"/>
      <c r="U238" s="126"/>
      <c r="V238" s="126"/>
    </row>
    <row r="239" s="16" customFormat="1" ht="30" customHeight="1" spans="1:22">
      <c r="A239" s="46">
        <v>225</v>
      </c>
      <c r="B239" s="48" t="s">
        <v>592</v>
      </c>
      <c r="C239" s="48" t="str">
        <f t="shared" si="28"/>
        <v>儋州黄皮三产融合项目</v>
      </c>
      <c r="D239" s="136" t="s">
        <v>598</v>
      </c>
      <c r="E239" s="82" t="s">
        <v>220</v>
      </c>
      <c r="F239" s="82" t="s">
        <v>594</v>
      </c>
      <c r="G239" s="115">
        <f t="shared" si="26"/>
        <v>875000</v>
      </c>
      <c r="H239" s="137">
        <v>875000</v>
      </c>
      <c r="I239" s="141"/>
      <c r="J239" s="124"/>
      <c r="K239" s="124"/>
      <c r="L239" s="122">
        <f t="shared" si="27"/>
        <v>875000</v>
      </c>
      <c r="M239" s="46" t="s">
        <v>37</v>
      </c>
      <c r="N239" s="46" t="s">
        <v>37</v>
      </c>
      <c r="O239" s="46" t="s">
        <v>288</v>
      </c>
      <c r="P239" s="82" t="s">
        <v>595</v>
      </c>
      <c r="Q239" s="125">
        <v>48125</v>
      </c>
      <c r="R239" s="84" t="s">
        <v>39</v>
      </c>
      <c r="S239" s="82" t="s">
        <v>595</v>
      </c>
      <c r="T239" s="126"/>
      <c r="U239" s="126"/>
      <c r="V239" s="126"/>
    </row>
    <row r="240" s="16" customFormat="1" ht="30" customHeight="1" spans="1:22">
      <c r="A240" s="46">
        <v>226</v>
      </c>
      <c r="B240" s="113" t="s">
        <v>599</v>
      </c>
      <c r="C240" s="48" t="str">
        <f t="shared" si="28"/>
        <v>海头地瓜现代农业产业园提升项目</v>
      </c>
      <c r="D240" s="114" t="s">
        <v>600</v>
      </c>
      <c r="E240" s="48" t="s">
        <v>601</v>
      </c>
      <c r="F240" s="48" t="s">
        <v>487</v>
      </c>
      <c r="G240" s="139">
        <f t="shared" si="26"/>
        <v>3319260</v>
      </c>
      <c r="H240" s="139">
        <v>3319260</v>
      </c>
      <c r="I240" s="122"/>
      <c r="J240" s="122"/>
      <c r="K240" s="122"/>
      <c r="L240" s="122">
        <f t="shared" si="27"/>
        <v>3319260</v>
      </c>
      <c r="M240" s="46" t="s">
        <v>37</v>
      </c>
      <c r="N240" s="46" t="s">
        <v>37</v>
      </c>
      <c r="O240" s="46" t="s">
        <v>288</v>
      </c>
      <c r="P240" s="82" t="s">
        <v>488</v>
      </c>
      <c r="Q240" s="125">
        <v>182559.3</v>
      </c>
      <c r="R240" s="84" t="s">
        <v>39</v>
      </c>
      <c r="S240" s="82" t="s">
        <v>488</v>
      </c>
      <c r="T240" s="126"/>
      <c r="U240" s="126"/>
      <c r="V240" s="126"/>
    </row>
    <row r="241" s="16" customFormat="1" ht="30" customHeight="1" spans="1:22">
      <c r="A241" s="46">
        <v>227</v>
      </c>
      <c r="B241" s="113" t="s">
        <v>599</v>
      </c>
      <c r="C241" s="48" t="str">
        <f t="shared" si="28"/>
        <v>海头地瓜现代农业产业园提升项目</v>
      </c>
      <c r="D241" s="114" t="s">
        <v>602</v>
      </c>
      <c r="E241" s="117" t="s">
        <v>603</v>
      </c>
      <c r="F241" s="48" t="s">
        <v>487</v>
      </c>
      <c r="G241" s="139">
        <f t="shared" si="26"/>
        <v>1583150</v>
      </c>
      <c r="H241" s="139">
        <v>1583150</v>
      </c>
      <c r="I241" s="122"/>
      <c r="J241" s="122"/>
      <c r="K241" s="122"/>
      <c r="L241" s="122">
        <f t="shared" si="27"/>
        <v>1583150</v>
      </c>
      <c r="M241" s="46" t="s">
        <v>37</v>
      </c>
      <c r="N241" s="46" t="s">
        <v>37</v>
      </c>
      <c r="O241" s="46" t="s">
        <v>288</v>
      </c>
      <c r="P241" s="82" t="s">
        <v>488</v>
      </c>
      <c r="Q241" s="125">
        <v>87073.25</v>
      </c>
      <c r="R241" s="84" t="s">
        <v>39</v>
      </c>
      <c r="S241" s="82" t="s">
        <v>488</v>
      </c>
      <c r="T241" s="126"/>
      <c r="U241" s="126"/>
      <c r="V241" s="126"/>
    </row>
    <row r="242" s="16" customFormat="1" ht="30" customHeight="1" spans="1:22">
      <c r="A242" s="46">
        <v>228</v>
      </c>
      <c r="B242" s="113" t="s">
        <v>599</v>
      </c>
      <c r="C242" s="48" t="str">
        <f t="shared" si="28"/>
        <v>海头地瓜现代农业产业园提升项目</v>
      </c>
      <c r="D242" s="114" t="s">
        <v>604</v>
      </c>
      <c r="E242" s="48" t="s">
        <v>224</v>
      </c>
      <c r="F242" s="48" t="s">
        <v>487</v>
      </c>
      <c r="G242" s="139">
        <f t="shared" si="26"/>
        <v>2310010</v>
      </c>
      <c r="H242" s="139">
        <v>2310010</v>
      </c>
      <c r="I242" s="122"/>
      <c r="J242" s="122"/>
      <c r="K242" s="122"/>
      <c r="L242" s="122">
        <f t="shared" si="27"/>
        <v>2310010</v>
      </c>
      <c r="M242" s="46" t="s">
        <v>37</v>
      </c>
      <c r="N242" s="46" t="s">
        <v>37</v>
      </c>
      <c r="O242" s="46" t="s">
        <v>288</v>
      </c>
      <c r="P242" s="82" t="s">
        <v>488</v>
      </c>
      <c r="Q242" s="125">
        <v>127050.55</v>
      </c>
      <c r="R242" s="84" t="s">
        <v>39</v>
      </c>
      <c r="S242" s="82" t="s">
        <v>488</v>
      </c>
      <c r="T242" s="145"/>
      <c r="U242" s="145"/>
      <c r="V242" s="146"/>
    </row>
    <row r="243" s="16" customFormat="1" ht="30" customHeight="1" spans="1:22">
      <c r="A243" s="46">
        <v>229</v>
      </c>
      <c r="B243" s="113" t="s">
        <v>599</v>
      </c>
      <c r="C243" s="48" t="str">
        <f t="shared" si="28"/>
        <v>海头地瓜现代农业产业园提升项目</v>
      </c>
      <c r="D243" s="114" t="s">
        <v>605</v>
      </c>
      <c r="E243" s="48" t="s">
        <v>606</v>
      </c>
      <c r="F243" s="48" t="s">
        <v>487</v>
      </c>
      <c r="G243" s="139">
        <f t="shared" si="26"/>
        <v>6681349</v>
      </c>
      <c r="H243" s="139">
        <f>6143080+538269</f>
        <v>6681349</v>
      </c>
      <c r="I243" s="122"/>
      <c r="J243" s="122"/>
      <c r="K243" s="122"/>
      <c r="L243" s="122">
        <f t="shared" si="27"/>
        <v>6681349</v>
      </c>
      <c r="M243" s="46" t="s">
        <v>37</v>
      </c>
      <c r="N243" s="46" t="s">
        <v>37</v>
      </c>
      <c r="O243" s="46" t="s">
        <v>288</v>
      </c>
      <c r="P243" s="82" t="s">
        <v>488</v>
      </c>
      <c r="Q243" s="125">
        <v>337869.4</v>
      </c>
      <c r="R243" s="84" t="s">
        <v>39</v>
      </c>
      <c r="S243" s="82" t="s">
        <v>488</v>
      </c>
      <c r="T243" s="145"/>
      <c r="U243" s="145"/>
      <c r="V243" s="146"/>
    </row>
    <row r="244" s="16" customFormat="1" ht="30" customHeight="1" spans="1:22">
      <c r="A244" s="46">
        <v>230</v>
      </c>
      <c r="B244" s="113" t="s">
        <v>599</v>
      </c>
      <c r="C244" s="48" t="str">
        <f t="shared" si="28"/>
        <v>海头地瓜现代农业产业园提升项目</v>
      </c>
      <c r="D244" s="114" t="s">
        <v>607</v>
      </c>
      <c r="E244" s="48" t="s">
        <v>608</v>
      </c>
      <c r="F244" s="48" t="s">
        <v>487</v>
      </c>
      <c r="G244" s="139">
        <f t="shared" si="26"/>
        <v>93248.7333333333</v>
      </c>
      <c r="H244" s="139">
        <v>93248.7333333333</v>
      </c>
      <c r="I244" s="122"/>
      <c r="J244" s="122"/>
      <c r="K244" s="122"/>
      <c r="L244" s="122">
        <f t="shared" si="27"/>
        <v>93248.7333333333</v>
      </c>
      <c r="M244" s="46" t="s">
        <v>37</v>
      </c>
      <c r="N244" s="46" t="s">
        <v>37</v>
      </c>
      <c r="O244" s="46" t="s">
        <v>288</v>
      </c>
      <c r="P244" s="82" t="s">
        <v>488</v>
      </c>
      <c r="Q244" s="125">
        <v>5931.2</v>
      </c>
      <c r="R244" s="84" t="s">
        <v>39</v>
      </c>
      <c r="S244" s="82" t="s">
        <v>488</v>
      </c>
      <c r="T244" s="126"/>
      <c r="U244" s="126"/>
      <c r="V244" s="126"/>
    </row>
    <row r="245" s="16" customFormat="1" ht="30" customHeight="1" spans="1:22">
      <c r="A245" s="46">
        <v>231</v>
      </c>
      <c r="B245" s="113" t="s">
        <v>599</v>
      </c>
      <c r="C245" s="48" t="str">
        <f t="shared" si="28"/>
        <v>海头地瓜现代农业产业园提升项目</v>
      </c>
      <c r="D245" s="114" t="s">
        <v>609</v>
      </c>
      <c r="E245" s="48" t="s">
        <v>259</v>
      </c>
      <c r="F245" s="48" t="s">
        <v>487</v>
      </c>
      <c r="G245" s="139">
        <f t="shared" si="26"/>
        <v>93248.7333333333</v>
      </c>
      <c r="H245" s="139">
        <v>93248.7333333333</v>
      </c>
      <c r="I245" s="122"/>
      <c r="J245" s="122"/>
      <c r="K245" s="122"/>
      <c r="L245" s="122">
        <f t="shared" si="27"/>
        <v>93248.7333333333</v>
      </c>
      <c r="M245" s="46" t="s">
        <v>37</v>
      </c>
      <c r="N245" s="46" t="s">
        <v>37</v>
      </c>
      <c r="O245" s="46" t="s">
        <v>288</v>
      </c>
      <c r="P245" s="82" t="s">
        <v>488</v>
      </c>
      <c r="Q245" s="125">
        <v>11623.15</v>
      </c>
      <c r="R245" s="84" t="s">
        <v>39</v>
      </c>
      <c r="S245" s="82" t="s">
        <v>488</v>
      </c>
      <c r="T245" s="126"/>
      <c r="U245" s="126"/>
      <c r="V245" s="126"/>
    </row>
    <row r="246" s="16" customFormat="1" ht="30" customHeight="1" spans="1:22">
      <c r="A246" s="46">
        <v>232</v>
      </c>
      <c r="B246" s="113" t="s">
        <v>599</v>
      </c>
      <c r="C246" s="48" t="str">
        <f t="shared" si="28"/>
        <v>海头地瓜现代农业产业园提升项目</v>
      </c>
      <c r="D246" s="114" t="s">
        <v>610</v>
      </c>
      <c r="E246" s="48" t="s">
        <v>611</v>
      </c>
      <c r="F246" s="48" t="s">
        <v>487</v>
      </c>
      <c r="G246" s="139">
        <f t="shared" si="26"/>
        <v>93248.7333333333</v>
      </c>
      <c r="H246" s="139">
        <v>93248.7333333333</v>
      </c>
      <c r="I246" s="122"/>
      <c r="J246" s="122"/>
      <c r="K246" s="122"/>
      <c r="L246" s="122">
        <f t="shared" si="27"/>
        <v>93248.7333333333</v>
      </c>
      <c r="M246" s="46" t="s">
        <v>37</v>
      </c>
      <c r="N246" s="46" t="s">
        <v>37</v>
      </c>
      <c r="O246" s="46" t="s">
        <v>288</v>
      </c>
      <c r="P246" s="82" t="s">
        <v>488</v>
      </c>
      <c r="Q246" s="125">
        <v>3749.35</v>
      </c>
      <c r="R246" s="84" t="s">
        <v>39</v>
      </c>
      <c r="S246" s="82" t="s">
        <v>488</v>
      </c>
      <c r="T246" s="126"/>
      <c r="U246" s="126"/>
      <c r="V246" s="126"/>
    </row>
    <row r="247" s="16" customFormat="1" ht="30" customHeight="1" spans="1:22">
      <c r="A247" s="46">
        <v>233</v>
      </c>
      <c r="B247" s="113" t="s">
        <v>599</v>
      </c>
      <c r="C247" s="48" t="str">
        <f t="shared" si="28"/>
        <v>海头地瓜现代农业产业园提升项目</v>
      </c>
      <c r="D247" s="114" t="s">
        <v>612</v>
      </c>
      <c r="E247" s="48" t="s">
        <v>255</v>
      </c>
      <c r="F247" s="48" t="s">
        <v>487</v>
      </c>
      <c r="G247" s="139">
        <f t="shared" si="26"/>
        <v>93248.7333333333</v>
      </c>
      <c r="H247" s="139">
        <v>93248.7333333333</v>
      </c>
      <c r="I247" s="122"/>
      <c r="J247" s="122"/>
      <c r="K247" s="122"/>
      <c r="L247" s="122">
        <f t="shared" si="27"/>
        <v>93248.7333333333</v>
      </c>
      <c r="M247" s="46" t="s">
        <v>37</v>
      </c>
      <c r="N247" s="46" t="s">
        <v>37</v>
      </c>
      <c r="O247" s="46" t="s">
        <v>288</v>
      </c>
      <c r="P247" s="82" t="s">
        <v>488</v>
      </c>
      <c r="Q247" s="125">
        <v>5854.75</v>
      </c>
      <c r="R247" s="84" t="s">
        <v>39</v>
      </c>
      <c r="S247" s="82" t="s">
        <v>488</v>
      </c>
      <c r="T247" s="126"/>
      <c r="U247" s="126"/>
      <c r="V247" s="126"/>
    </row>
    <row r="248" s="16" customFormat="1" ht="30" customHeight="1" spans="1:22">
      <c r="A248" s="46">
        <v>234</v>
      </c>
      <c r="B248" s="113" t="s">
        <v>599</v>
      </c>
      <c r="C248" s="48" t="str">
        <f t="shared" si="28"/>
        <v>海头地瓜现代农业产业园提升项目</v>
      </c>
      <c r="D248" s="114" t="s">
        <v>613</v>
      </c>
      <c r="E248" s="48" t="s">
        <v>614</v>
      </c>
      <c r="F248" s="48" t="s">
        <v>487</v>
      </c>
      <c r="G248" s="139">
        <f t="shared" si="26"/>
        <v>93248.7333333333</v>
      </c>
      <c r="H248" s="139">
        <v>93248.7333333333</v>
      </c>
      <c r="I248" s="122"/>
      <c r="J248" s="122"/>
      <c r="K248" s="122"/>
      <c r="L248" s="122">
        <f t="shared" si="27"/>
        <v>93248.7333333333</v>
      </c>
      <c r="M248" s="46" t="s">
        <v>37</v>
      </c>
      <c r="N248" s="46" t="s">
        <v>37</v>
      </c>
      <c r="O248" s="46" t="s">
        <v>288</v>
      </c>
      <c r="P248" s="82" t="s">
        <v>488</v>
      </c>
      <c r="Q248" s="125">
        <v>5381.2</v>
      </c>
      <c r="R248" s="84" t="s">
        <v>39</v>
      </c>
      <c r="S248" s="82" t="s">
        <v>488</v>
      </c>
      <c r="T248" s="126"/>
      <c r="U248" s="126"/>
      <c r="V248" s="126"/>
    </row>
    <row r="249" s="16" customFormat="1" ht="30" customHeight="1" spans="1:22">
      <c r="A249" s="46">
        <v>235</v>
      </c>
      <c r="B249" s="113" t="s">
        <v>599</v>
      </c>
      <c r="C249" s="48" t="str">
        <f t="shared" si="28"/>
        <v>海头地瓜现代农业产业园提升项目</v>
      </c>
      <c r="D249" s="114" t="s">
        <v>615</v>
      </c>
      <c r="E249" s="48" t="s">
        <v>616</v>
      </c>
      <c r="F249" s="48" t="s">
        <v>487</v>
      </c>
      <c r="G249" s="139">
        <f t="shared" si="26"/>
        <v>93248.7333333333</v>
      </c>
      <c r="H249" s="139">
        <v>93248.7333333333</v>
      </c>
      <c r="I249" s="122"/>
      <c r="J249" s="122"/>
      <c r="K249" s="122"/>
      <c r="L249" s="122">
        <f t="shared" si="27"/>
        <v>93248.7333333333</v>
      </c>
      <c r="M249" s="46" t="s">
        <v>37</v>
      </c>
      <c r="N249" s="46" t="s">
        <v>37</v>
      </c>
      <c r="O249" s="46" t="s">
        <v>288</v>
      </c>
      <c r="P249" s="82" t="s">
        <v>488</v>
      </c>
      <c r="Q249" s="125">
        <v>5855.3</v>
      </c>
      <c r="R249" s="84" t="s">
        <v>39</v>
      </c>
      <c r="S249" s="82" t="s">
        <v>488</v>
      </c>
      <c r="T249" s="126"/>
      <c r="U249" s="126"/>
      <c r="V249" s="126"/>
    </row>
    <row r="250" s="16" customFormat="1" ht="30" customHeight="1" spans="1:22">
      <c r="A250" s="46">
        <v>236</v>
      </c>
      <c r="B250" s="113" t="s">
        <v>599</v>
      </c>
      <c r="C250" s="48" t="str">
        <f t="shared" si="28"/>
        <v>海头地瓜现代农业产业园提升项目</v>
      </c>
      <c r="D250" s="114" t="s">
        <v>617</v>
      </c>
      <c r="E250" s="48" t="s">
        <v>618</v>
      </c>
      <c r="F250" s="48" t="s">
        <v>487</v>
      </c>
      <c r="G250" s="139">
        <f t="shared" si="26"/>
        <v>93248.7333333333</v>
      </c>
      <c r="H250" s="139">
        <v>93248.7333333333</v>
      </c>
      <c r="I250" s="122"/>
      <c r="J250" s="122"/>
      <c r="K250" s="122"/>
      <c r="L250" s="122">
        <f t="shared" si="27"/>
        <v>93248.7333333333</v>
      </c>
      <c r="M250" s="46" t="s">
        <v>37</v>
      </c>
      <c r="N250" s="46" t="s">
        <v>37</v>
      </c>
      <c r="O250" s="46" t="s">
        <v>288</v>
      </c>
      <c r="P250" s="82" t="s">
        <v>488</v>
      </c>
      <c r="Q250" s="125">
        <v>12329.35</v>
      </c>
      <c r="R250" s="84" t="s">
        <v>39</v>
      </c>
      <c r="S250" s="82" t="s">
        <v>488</v>
      </c>
      <c r="T250" s="126"/>
      <c r="U250" s="126"/>
      <c r="V250" s="126"/>
    </row>
    <row r="251" s="16" customFormat="1" ht="30" customHeight="1" spans="1:22">
      <c r="A251" s="46">
        <v>237</v>
      </c>
      <c r="B251" s="113" t="s">
        <v>599</v>
      </c>
      <c r="C251" s="48" t="str">
        <f t="shared" si="28"/>
        <v>海头地瓜现代农业产业园提升项目</v>
      </c>
      <c r="D251" s="114" t="s">
        <v>619</v>
      </c>
      <c r="E251" s="48" t="s">
        <v>620</v>
      </c>
      <c r="F251" s="48" t="s">
        <v>487</v>
      </c>
      <c r="G251" s="139">
        <f t="shared" si="26"/>
        <v>93248.7333333333</v>
      </c>
      <c r="H251" s="139">
        <v>93248.7333333333</v>
      </c>
      <c r="I251" s="122"/>
      <c r="J251" s="122"/>
      <c r="K251" s="122"/>
      <c r="L251" s="122">
        <f t="shared" si="27"/>
        <v>93248.7333333333</v>
      </c>
      <c r="M251" s="46" t="s">
        <v>37</v>
      </c>
      <c r="N251" s="46" t="s">
        <v>37</v>
      </c>
      <c r="O251" s="46" t="s">
        <v>288</v>
      </c>
      <c r="P251" s="82" t="s">
        <v>488</v>
      </c>
      <c r="Q251" s="125">
        <v>3784.55</v>
      </c>
      <c r="R251" s="84" t="s">
        <v>39</v>
      </c>
      <c r="S251" s="82" t="s">
        <v>488</v>
      </c>
      <c r="T251" s="126"/>
      <c r="U251" s="126"/>
      <c r="V251" s="126"/>
    </row>
    <row r="252" s="16" customFormat="1" ht="30" customHeight="1" spans="1:22">
      <c r="A252" s="46">
        <v>238</v>
      </c>
      <c r="B252" s="113" t="s">
        <v>599</v>
      </c>
      <c r="C252" s="48" t="str">
        <f t="shared" si="28"/>
        <v>海头地瓜现代农业产业园提升项目</v>
      </c>
      <c r="D252" s="114" t="s">
        <v>621</v>
      </c>
      <c r="E252" s="48" t="s">
        <v>622</v>
      </c>
      <c r="F252" s="48" t="s">
        <v>487</v>
      </c>
      <c r="G252" s="139">
        <f t="shared" si="26"/>
        <v>93248.7333333333</v>
      </c>
      <c r="H252" s="139">
        <v>93248.7333333333</v>
      </c>
      <c r="I252" s="122"/>
      <c r="J252" s="122"/>
      <c r="K252" s="122"/>
      <c r="L252" s="122">
        <f t="shared" si="27"/>
        <v>93248.7333333333</v>
      </c>
      <c r="M252" s="46" t="s">
        <v>37</v>
      </c>
      <c r="N252" s="46" t="s">
        <v>37</v>
      </c>
      <c r="O252" s="46" t="s">
        <v>288</v>
      </c>
      <c r="P252" s="82" t="s">
        <v>488</v>
      </c>
      <c r="Q252" s="125">
        <v>10465.95</v>
      </c>
      <c r="R252" s="84" t="s">
        <v>39</v>
      </c>
      <c r="S252" s="82" t="s">
        <v>488</v>
      </c>
      <c r="T252" s="126"/>
      <c r="U252" s="126"/>
      <c r="V252" s="126"/>
    </row>
    <row r="253" s="16" customFormat="1" ht="30" customHeight="1" spans="1:22">
      <c r="A253" s="46">
        <v>239</v>
      </c>
      <c r="B253" s="113" t="s">
        <v>599</v>
      </c>
      <c r="C253" s="48" t="str">
        <f t="shared" si="28"/>
        <v>海头地瓜现代农业产业园提升项目</v>
      </c>
      <c r="D253" s="114" t="s">
        <v>623</v>
      </c>
      <c r="E253" s="48" t="s">
        <v>624</v>
      </c>
      <c r="F253" s="48" t="s">
        <v>487</v>
      </c>
      <c r="G253" s="139">
        <f t="shared" si="26"/>
        <v>93248.7333333333</v>
      </c>
      <c r="H253" s="139">
        <v>93248.7333333333</v>
      </c>
      <c r="I253" s="122"/>
      <c r="J253" s="122"/>
      <c r="K253" s="122"/>
      <c r="L253" s="122">
        <f t="shared" si="27"/>
        <v>93248.7333333333</v>
      </c>
      <c r="M253" s="46" t="s">
        <v>37</v>
      </c>
      <c r="N253" s="46" t="s">
        <v>37</v>
      </c>
      <c r="O253" s="46" t="s">
        <v>288</v>
      </c>
      <c r="P253" s="82" t="s">
        <v>488</v>
      </c>
      <c r="Q253" s="125">
        <v>3852.2</v>
      </c>
      <c r="R253" s="84" t="s">
        <v>39</v>
      </c>
      <c r="S253" s="82" t="s">
        <v>488</v>
      </c>
      <c r="T253" s="126"/>
      <c r="U253" s="126"/>
      <c r="V253" s="126"/>
    </row>
    <row r="254" s="16" customFormat="1" ht="30" customHeight="1" spans="1:22">
      <c r="A254" s="46">
        <v>240</v>
      </c>
      <c r="B254" s="113" t="s">
        <v>599</v>
      </c>
      <c r="C254" s="48" t="str">
        <f t="shared" si="28"/>
        <v>海头地瓜现代农业产业园提升项目</v>
      </c>
      <c r="D254" s="114" t="s">
        <v>625</v>
      </c>
      <c r="E254" s="48" t="s">
        <v>626</v>
      </c>
      <c r="F254" s="48" t="s">
        <v>487</v>
      </c>
      <c r="G254" s="139">
        <f t="shared" si="26"/>
        <v>93248.7333333333</v>
      </c>
      <c r="H254" s="139">
        <v>93248.7333333333</v>
      </c>
      <c r="I254" s="122"/>
      <c r="J254" s="122"/>
      <c r="K254" s="122"/>
      <c r="L254" s="122">
        <f t="shared" si="27"/>
        <v>93248.7333333333</v>
      </c>
      <c r="M254" s="46" t="s">
        <v>37</v>
      </c>
      <c r="N254" s="46" t="s">
        <v>37</v>
      </c>
      <c r="O254" s="46" t="s">
        <v>288</v>
      </c>
      <c r="P254" s="82" t="s">
        <v>488</v>
      </c>
      <c r="Q254" s="125">
        <v>5522.55</v>
      </c>
      <c r="R254" s="84" t="s">
        <v>39</v>
      </c>
      <c r="S254" s="82" t="s">
        <v>488</v>
      </c>
      <c r="T254" s="126"/>
      <c r="U254" s="126"/>
      <c r="V254" s="126"/>
    </row>
    <row r="255" s="16" customFormat="1" ht="30" customHeight="1" spans="1:22">
      <c r="A255" s="46">
        <v>241</v>
      </c>
      <c r="B255" s="113" t="s">
        <v>599</v>
      </c>
      <c r="C255" s="48" t="str">
        <f t="shared" si="28"/>
        <v>海头地瓜现代农业产业园提升项目</v>
      </c>
      <c r="D255" s="114" t="s">
        <v>627</v>
      </c>
      <c r="E255" s="117" t="s">
        <v>628</v>
      </c>
      <c r="F255" s="48" t="s">
        <v>487</v>
      </c>
      <c r="G255" s="139">
        <f t="shared" si="26"/>
        <v>93248.7333333333</v>
      </c>
      <c r="H255" s="139">
        <v>93248.7333333333</v>
      </c>
      <c r="I255" s="124"/>
      <c r="J255" s="124"/>
      <c r="K255" s="124"/>
      <c r="L255" s="122">
        <f t="shared" si="27"/>
        <v>93248.7333333333</v>
      </c>
      <c r="M255" s="46" t="s">
        <v>37</v>
      </c>
      <c r="N255" s="46" t="s">
        <v>37</v>
      </c>
      <c r="O255" s="46" t="s">
        <v>288</v>
      </c>
      <c r="P255" s="82" t="s">
        <v>488</v>
      </c>
      <c r="Q255" s="125">
        <v>8216.45</v>
      </c>
      <c r="R255" s="84" t="s">
        <v>39</v>
      </c>
      <c r="S255" s="82" t="s">
        <v>488</v>
      </c>
      <c r="T255" s="126"/>
      <c r="U255" s="126"/>
      <c r="V255" s="126"/>
    </row>
    <row r="256" s="16" customFormat="1" ht="30" customHeight="1" spans="1:22">
      <c r="A256" s="46">
        <v>242</v>
      </c>
      <c r="B256" s="113" t="s">
        <v>599</v>
      </c>
      <c r="C256" s="48" t="str">
        <f t="shared" si="28"/>
        <v>海头地瓜现代农业产业园提升项目</v>
      </c>
      <c r="D256" s="114" t="s">
        <v>629</v>
      </c>
      <c r="E256" s="117" t="s">
        <v>630</v>
      </c>
      <c r="F256" s="48" t="s">
        <v>487</v>
      </c>
      <c r="G256" s="139">
        <f t="shared" si="26"/>
        <v>93248.7333333333</v>
      </c>
      <c r="H256" s="139">
        <v>93248.7333333333</v>
      </c>
      <c r="I256" s="124"/>
      <c r="J256" s="124"/>
      <c r="K256" s="124"/>
      <c r="L256" s="122">
        <f t="shared" si="27"/>
        <v>93248.7333333333</v>
      </c>
      <c r="M256" s="46" t="s">
        <v>37</v>
      </c>
      <c r="N256" s="46" t="s">
        <v>37</v>
      </c>
      <c r="O256" s="46" t="s">
        <v>288</v>
      </c>
      <c r="P256" s="82" t="s">
        <v>488</v>
      </c>
      <c r="Q256" s="125">
        <v>8862.7</v>
      </c>
      <c r="R256" s="84" t="s">
        <v>39</v>
      </c>
      <c r="S256" s="82" t="s">
        <v>488</v>
      </c>
      <c r="T256" s="126"/>
      <c r="U256" s="126"/>
      <c r="V256" s="126"/>
    </row>
    <row r="257" s="16" customFormat="1" ht="30" customHeight="1" spans="1:22">
      <c r="A257" s="46">
        <v>243</v>
      </c>
      <c r="B257" s="113" t="s">
        <v>599</v>
      </c>
      <c r="C257" s="48" t="str">
        <f t="shared" si="28"/>
        <v>海头地瓜现代农业产业园提升项目</v>
      </c>
      <c r="D257" s="114" t="s">
        <v>631</v>
      </c>
      <c r="E257" s="117" t="s">
        <v>632</v>
      </c>
      <c r="F257" s="48" t="s">
        <v>487</v>
      </c>
      <c r="G257" s="139">
        <f t="shared" si="26"/>
        <v>93248.7333333333</v>
      </c>
      <c r="H257" s="139">
        <v>93248.7333333333</v>
      </c>
      <c r="I257" s="124"/>
      <c r="J257" s="124"/>
      <c r="K257" s="124"/>
      <c r="L257" s="122">
        <f t="shared" si="27"/>
        <v>93248.7333333333</v>
      </c>
      <c r="M257" s="46" t="s">
        <v>37</v>
      </c>
      <c r="N257" s="46" t="s">
        <v>37</v>
      </c>
      <c r="O257" s="46" t="s">
        <v>288</v>
      </c>
      <c r="P257" s="82" t="s">
        <v>488</v>
      </c>
      <c r="Q257" s="125">
        <v>6342.05</v>
      </c>
      <c r="R257" s="84" t="s">
        <v>39</v>
      </c>
      <c r="S257" s="82" t="s">
        <v>488</v>
      </c>
      <c r="T257" s="126"/>
      <c r="U257" s="126"/>
      <c r="V257" s="126"/>
    </row>
    <row r="258" s="16" customFormat="1" ht="30" customHeight="1" spans="1:22">
      <c r="A258" s="46">
        <v>244</v>
      </c>
      <c r="B258" s="113" t="s">
        <v>599</v>
      </c>
      <c r="C258" s="48" t="str">
        <f t="shared" si="28"/>
        <v>海头地瓜现代农业产业园提升项目</v>
      </c>
      <c r="D258" s="114" t="s">
        <v>633</v>
      </c>
      <c r="E258" s="117" t="s">
        <v>634</v>
      </c>
      <c r="F258" s="48" t="s">
        <v>487</v>
      </c>
      <c r="G258" s="139">
        <f t="shared" si="26"/>
        <v>93248.7333333333</v>
      </c>
      <c r="H258" s="139">
        <v>93248.7333333333</v>
      </c>
      <c r="I258" s="124"/>
      <c r="J258" s="124"/>
      <c r="K258" s="124"/>
      <c r="L258" s="122">
        <f t="shared" si="27"/>
        <v>93248.7333333333</v>
      </c>
      <c r="M258" s="46" t="s">
        <v>37</v>
      </c>
      <c r="N258" s="46" t="s">
        <v>37</v>
      </c>
      <c r="O258" s="46" t="s">
        <v>288</v>
      </c>
      <c r="P258" s="82" t="s">
        <v>488</v>
      </c>
      <c r="Q258" s="125">
        <v>8764.25</v>
      </c>
      <c r="R258" s="84" t="s">
        <v>39</v>
      </c>
      <c r="S258" s="82" t="s">
        <v>488</v>
      </c>
      <c r="T258" s="126"/>
      <c r="U258" s="126"/>
      <c r="V258" s="126"/>
    </row>
    <row r="259" s="16" customFormat="1" ht="30" customHeight="1" spans="1:22">
      <c r="A259" s="46">
        <v>245</v>
      </c>
      <c r="B259" s="48" t="s">
        <v>635</v>
      </c>
      <c r="C259" s="48" t="str">
        <f t="shared" si="28"/>
        <v>儋州省级现代高质量发展产业园</v>
      </c>
      <c r="D259" s="43" t="s">
        <v>636</v>
      </c>
      <c r="E259" s="48" t="s">
        <v>601</v>
      </c>
      <c r="F259" s="48" t="s">
        <v>637</v>
      </c>
      <c r="G259" s="139">
        <f t="shared" si="26"/>
        <v>925700</v>
      </c>
      <c r="H259" s="139">
        <v>925700</v>
      </c>
      <c r="I259" s="124"/>
      <c r="J259" s="124"/>
      <c r="K259" s="124"/>
      <c r="L259" s="122">
        <f t="shared" si="27"/>
        <v>925700</v>
      </c>
      <c r="M259" s="46" t="s">
        <v>37</v>
      </c>
      <c r="N259" s="46" t="s">
        <v>37</v>
      </c>
      <c r="O259" s="46" t="s">
        <v>288</v>
      </c>
      <c r="P259" s="48" t="s">
        <v>538</v>
      </c>
      <c r="Q259" s="125">
        <v>50913.5</v>
      </c>
      <c r="R259" s="84" t="s">
        <v>39</v>
      </c>
      <c r="S259" s="144" t="s">
        <v>538</v>
      </c>
      <c r="T259" s="126"/>
      <c r="U259" s="126"/>
      <c r="V259" s="126"/>
    </row>
    <row r="260" s="16" customFormat="1" ht="30" customHeight="1" spans="1:22">
      <c r="A260" s="46">
        <v>246</v>
      </c>
      <c r="B260" s="48" t="s">
        <v>635</v>
      </c>
      <c r="C260" s="48" t="str">
        <f t="shared" si="28"/>
        <v>儋州省级现代高质量发展产业园</v>
      </c>
      <c r="D260" s="43" t="s">
        <v>638</v>
      </c>
      <c r="E260" s="117" t="s">
        <v>603</v>
      </c>
      <c r="F260" s="147" t="s">
        <v>637</v>
      </c>
      <c r="G260" s="139">
        <f t="shared" si="26"/>
        <v>441400</v>
      </c>
      <c r="H260" s="139">
        <v>441400</v>
      </c>
      <c r="I260" s="124"/>
      <c r="J260" s="124"/>
      <c r="K260" s="124"/>
      <c r="L260" s="122">
        <f t="shared" si="27"/>
        <v>441400</v>
      </c>
      <c r="M260" s="46" t="s">
        <v>37</v>
      </c>
      <c r="N260" s="46" t="s">
        <v>37</v>
      </c>
      <c r="O260" s="46" t="s">
        <v>288</v>
      </c>
      <c r="P260" s="48" t="s">
        <v>538</v>
      </c>
      <c r="Q260" s="125">
        <v>24277</v>
      </c>
      <c r="R260" s="84" t="s">
        <v>39</v>
      </c>
      <c r="S260" s="144" t="s">
        <v>538</v>
      </c>
      <c r="T260" s="126"/>
      <c r="U260" s="126"/>
      <c r="V260" s="126"/>
    </row>
    <row r="261" s="16" customFormat="1" ht="30" customHeight="1" spans="1:22">
      <c r="A261" s="46">
        <v>247</v>
      </c>
      <c r="B261" s="48" t="s">
        <v>635</v>
      </c>
      <c r="C261" s="48" t="str">
        <f t="shared" si="28"/>
        <v>儋州省级现代高质量发展产业园</v>
      </c>
      <c r="D261" s="43" t="s">
        <v>639</v>
      </c>
      <c r="E261" s="48" t="s">
        <v>224</v>
      </c>
      <c r="F261" s="147" t="s">
        <v>637</v>
      </c>
      <c r="G261" s="139">
        <f t="shared" si="26"/>
        <v>644400</v>
      </c>
      <c r="H261" s="139">
        <v>644400</v>
      </c>
      <c r="I261" s="124"/>
      <c r="J261" s="124"/>
      <c r="K261" s="124"/>
      <c r="L261" s="122">
        <f t="shared" si="27"/>
        <v>644400</v>
      </c>
      <c r="M261" s="46" t="s">
        <v>37</v>
      </c>
      <c r="N261" s="46" t="s">
        <v>37</v>
      </c>
      <c r="O261" s="46" t="s">
        <v>288</v>
      </c>
      <c r="P261" s="48" t="s">
        <v>538</v>
      </c>
      <c r="Q261" s="125">
        <v>35442</v>
      </c>
      <c r="R261" s="84" t="s">
        <v>39</v>
      </c>
      <c r="S261" s="144" t="s">
        <v>538</v>
      </c>
      <c r="T261" s="126"/>
      <c r="U261" s="126"/>
      <c r="V261" s="126"/>
    </row>
    <row r="262" s="16" customFormat="1" ht="30" customHeight="1" spans="1:22">
      <c r="A262" s="46">
        <v>248</v>
      </c>
      <c r="B262" s="48" t="s">
        <v>635</v>
      </c>
      <c r="C262" s="48" t="str">
        <f t="shared" si="28"/>
        <v>儋州省级现代高质量发展产业园</v>
      </c>
      <c r="D262" s="43" t="s">
        <v>640</v>
      </c>
      <c r="E262" s="48" t="s">
        <v>606</v>
      </c>
      <c r="F262" s="147" t="s">
        <v>637</v>
      </c>
      <c r="G262" s="139">
        <f t="shared" si="26"/>
        <v>1713500</v>
      </c>
      <c r="H262" s="139">
        <v>1713500</v>
      </c>
      <c r="I262" s="124"/>
      <c r="J262" s="124"/>
      <c r="K262" s="124"/>
      <c r="L262" s="122">
        <f t="shared" si="27"/>
        <v>1713500</v>
      </c>
      <c r="M262" s="46" t="s">
        <v>37</v>
      </c>
      <c r="N262" s="46" t="s">
        <v>37</v>
      </c>
      <c r="O262" s="46" t="s">
        <v>288</v>
      </c>
      <c r="P262" s="48" t="s">
        <v>538</v>
      </c>
      <c r="Q262" s="125">
        <v>94242.5</v>
      </c>
      <c r="R262" s="84" t="s">
        <v>39</v>
      </c>
      <c r="S262" s="144" t="s">
        <v>538</v>
      </c>
      <c r="T262" s="126"/>
      <c r="U262" s="126"/>
      <c r="V262" s="126"/>
    </row>
    <row r="263" s="16" customFormat="1" ht="30" customHeight="1" spans="1:22">
      <c r="A263" s="46">
        <v>249</v>
      </c>
      <c r="B263" s="48" t="s">
        <v>635</v>
      </c>
      <c r="C263" s="48" t="str">
        <f t="shared" si="28"/>
        <v>儋州省级现代高质量发展产业园</v>
      </c>
      <c r="D263" s="43" t="s">
        <v>641</v>
      </c>
      <c r="E263" s="48" t="s">
        <v>608</v>
      </c>
      <c r="F263" s="147" t="s">
        <v>637</v>
      </c>
      <c r="G263" s="139">
        <f t="shared" si="26"/>
        <v>71000</v>
      </c>
      <c r="H263" s="139">
        <v>71000</v>
      </c>
      <c r="I263" s="124"/>
      <c r="J263" s="124"/>
      <c r="K263" s="124"/>
      <c r="L263" s="122">
        <f t="shared" si="27"/>
        <v>71000</v>
      </c>
      <c r="M263" s="46" t="s">
        <v>37</v>
      </c>
      <c r="N263" s="46" t="s">
        <v>37</v>
      </c>
      <c r="O263" s="46" t="s">
        <v>288</v>
      </c>
      <c r="P263" s="48" t="s">
        <v>538</v>
      </c>
      <c r="Q263" s="125">
        <v>3905</v>
      </c>
      <c r="R263" s="84" t="s">
        <v>39</v>
      </c>
      <c r="S263" s="144" t="s">
        <v>538</v>
      </c>
      <c r="T263" s="126"/>
      <c r="U263" s="126"/>
      <c r="V263" s="126"/>
    </row>
    <row r="264" s="16" customFormat="1" ht="30" customHeight="1" spans="1:22">
      <c r="A264" s="46">
        <v>250</v>
      </c>
      <c r="B264" s="48" t="s">
        <v>635</v>
      </c>
      <c r="C264" s="48" t="str">
        <f t="shared" si="28"/>
        <v>儋州省级现代高质量发展产业园</v>
      </c>
      <c r="D264" s="43" t="s">
        <v>642</v>
      </c>
      <c r="E264" s="48" t="s">
        <v>259</v>
      </c>
      <c r="F264" s="147" t="s">
        <v>637</v>
      </c>
      <c r="G264" s="139">
        <f t="shared" si="26"/>
        <v>139000</v>
      </c>
      <c r="H264" s="139">
        <v>139000</v>
      </c>
      <c r="I264" s="124"/>
      <c r="J264" s="124"/>
      <c r="K264" s="124"/>
      <c r="L264" s="122">
        <f t="shared" si="27"/>
        <v>139000</v>
      </c>
      <c r="M264" s="46" t="s">
        <v>37</v>
      </c>
      <c r="N264" s="46" t="s">
        <v>37</v>
      </c>
      <c r="O264" s="46" t="s">
        <v>288</v>
      </c>
      <c r="P264" s="48" t="s">
        <v>538</v>
      </c>
      <c r="Q264" s="125">
        <v>7645</v>
      </c>
      <c r="R264" s="84" t="s">
        <v>39</v>
      </c>
      <c r="S264" s="144" t="s">
        <v>538</v>
      </c>
      <c r="T264" s="126"/>
      <c r="U264" s="126"/>
      <c r="V264" s="126"/>
    </row>
    <row r="265" s="16" customFormat="1" ht="30" customHeight="1" spans="1:22">
      <c r="A265" s="46">
        <v>251</v>
      </c>
      <c r="B265" s="48" t="s">
        <v>635</v>
      </c>
      <c r="C265" s="48" t="str">
        <f t="shared" si="28"/>
        <v>儋州省级现代高质量发展产业园</v>
      </c>
      <c r="D265" s="43" t="s">
        <v>643</v>
      </c>
      <c r="E265" s="48" t="s">
        <v>611</v>
      </c>
      <c r="F265" s="147" t="s">
        <v>637</v>
      </c>
      <c r="G265" s="139">
        <f t="shared" si="26"/>
        <v>45000</v>
      </c>
      <c r="H265" s="139">
        <v>45000</v>
      </c>
      <c r="I265" s="124"/>
      <c r="J265" s="124"/>
      <c r="K265" s="124"/>
      <c r="L265" s="122">
        <f t="shared" si="27"/>
        <v>45000</v>
      </c>
      <c r="M265" s="46" t="s">
        <v>37</v>
      </c>
      <c r="N265" s="46" t="s">
        <v>37</v>
      </c>
      <c r="O265" s="46" t="s">
        <v>288</v>
      </c>
      <c r="P265" s="48" t="s">
        <v>538</v>
      </c>
      <c r="Q265" s="125">
        <v>2475</v>
      </c>
      <c r="R265" s="84" t="s">
        <v>39</v>
      </c>
      <c r="S265" s="144" t="s">
        <v>538</v>
      </c>
      <c r="T265" s="126"/>
      <c r="U265" s="126"/>
      <c r="V265" s="126"/>
    </row>
    <row r="266" s="16" customFormat="1" ht="30" customHeight="1" spans="1:22">
      <c r="A266" s="46">
        <v>252</v>
      </c>
      <c r="B266" s="48" t="s">
        <v>635</v>
      </c>
      <c r="C266" s="48" t="str">
        <f t="shared" si="28"/>
        <v>儋州省级现代高质量发展产业园</v>
      </c>
      <c r="D266" s="43" t="s">
        <v>644</v>
      </c>
      <c r="E266" s="48" t="s">
        <v>255</v>
      </c>
      <c r="F266" s="147" t="s">
        <v>637</v>
      </c>
      <c r="G266" s="139">
        <f t="shared" ref="G266:G329" si="29">H266</f>
        <v>70200</v>
      </c>
      <c r="H266" s="139">
        <v>70200</v>
      </c>
      <c r="I266" s="124"/>
      <c r="J266" s="124"/>
      <c r="K266" s="124"/>
      <c r="L266" s="122">
        <f t="shared" ref="L266:L329" si="30">H266</f>
        <v>70200</v>
      </c>
      <c r="M266" s="46" t="s">
        <v>37</v>
      </c>
      <c r="N266" s="46" t="s">
        <v>37</v>
      </c>
      <c r="O266" s="46" t="s">
        <v>288</v>
      </c>
      <c r="P266" s="48" t="s">
        <v>538</v>
      </c>
      <c r="Q266" s="125">
        <v>3861</v>
      </c>
      <c r="R266" s="84" t="s">
        <v>39</v>
      </c>
      <c r="S266" s="144" t="s">
        <v>538</v>
      </c>
      <c r="T266" s="126"/>
      <c r="U266" s="126"/>
      <c r="V266" s="126"/>
    </row>
    <row r="267" s="16" customFormat="1" ht="30" customHeight="1" spans="1:22">
      <c r="A267" s="46">
        <v>253</v>
      </c>
      <c r="B267" s="48" t="s">
        <v>635</v>
      </c>
      <c r="C267" s="48" t="str">
        <f t="shared" si="28"/>
        <v>儋州省级现代高质量发展产业园</v>
      </c>
      <c r="D267" s="43" t="s">
        <v>645</v>
      </c>
      <c r="E267" s="48" t="s">
        <v>614</v>
      </c>
      <c r="F267" s="147" t="s">
        <v>637</v>
      </c>
      <c r="G267" s="139">
        <f t="shared" si="29"/>
        <v>64400</v>
      </c>
      <c r="H267" s="139">
        <v>64400</v>
      </c>
      <c r="I267" s="124"/>
      <c r="J267" s="124"/>
      <c r="K267" s="124"/>
      <c r="L267" s="122">
        <f t="shared" si="30"/>
        <v>64400</v>
      </c>
      <c r="M267" s="46" t="s">
        <v>37</v>
      </c>
      <c r="N267" s="46" t="s">
        <v>37</v>
      </c>
      <c r="O267" s="46" t="s">
        <v>288</v>
      </c>
      <c r="P267" s="48" t="s">
        <v>538</v>
      </c>
      <c r="Q267" s="125">
        <v>3542</v>
      </c>
      <c r="R267" s="84" t="s">
        <v>39</v>
      </c>
      <c r="S267" s="144" t="s">
        <v>538</v>
      </c>
      <c r="T267" s="126"/>
      <c r="U267" s="126"/>
      <c r="V267" s="126"/>
    </row>
    <row r="268" s="16" customFormat="1" ht="30" customHeight="1" spans="1:22">
      <c r="A268" s="46">
        <v>254</v>
      </c>
      <c r="B268" s="48" t="s">
        <v>635</v>
      </c>
      <c r="C268" s="48" t="str">
        <f t="shared" ref="C268:C331" si="31">B268</f>
        <v>儋州省级现代高质量发展产业园</v>
      </c>
      <c r="D268" s="43" t="s">
        <v>646</v>
      </c>
      <c r="E268" s="48" t="s">
        <v>616</v>
      </c>
      <c r="F268" s="147" t="s">
        <v>637</v>
      </c>
      <c r="G268" s="139">
        <f t="shared" si="29"/>
        <v>69700</v>
      </c>
      <c r="H268" s="139">
        <v>69700</v>
      </c>
      <c r="I268" s="124"/>
      <c r="J268" s="124"/>
      <c r="K268" s="124"/>
      <c r="L268" s="122">
        <f t="shared" si="30"/>
        <v>69700</v>
      </c>
      <c r="M268" s="46" t="s">
        <v>37</v>
      </c>
      <c r="N268" s="46" t="s">
        <v>37</v>
      </c>
      <c r="O268" s="46" t="s">
        <v>288</v>
      </c>
      <c r="P268" s="48" t="s">
        <v>538</v>
      </c>
      <c r="Q268" s="125">
        <v>3833.5</v>
      </c>
      <c r="R268" s="84" t="s">
        <v>39</v>
      </c>
      <c r="S268" s="144" t="s">
        <v>538</v>
      </c>
      <c r="T268" s="126"/>
      <c r="U268" s="126"/>
      <c r="V268" s="126"/>
    </row>
    <row r="269" s="16" customFormat="1" ht="30" customHeight="1" spans="1:22">
      <c r="A269" s="46">
        <v>255</v>
      </c>
      <c r="B269" s="48" t="s">
        <v>635</v>
      </c>
      <c r="C269" s="48" t="str">
        <f t="shared" si="31"/>
        <v>儋州省级现代高质量发展产业园</v>
      </c>
      <c r="D269" s="43" t="s">
        <v>647</v>
      </c>
      <c r="E269" s="48" t="s">
        <v>618</v>
      </c>
      <c r="F269" s="147" t="s">
        <v>637</v>
      </c>
      <c r="G269" s="139">
        <f t="shared" si="29"/>
        <v>147200</v>
      </c>
      <c r="H269" s="139">
        <v>147200</v>
      </c>
      <c r="I269" s="124"/>
      <c r="J269" s="124"/>
      <c r="K269" s="124"/>
      <c r="L269" s="122">
        <f t="shared" si="30"/>
        <v>147200</v>
      </c>
      <c r="M269" s="46" t="s">
        <v>37</v>
      </c>
      <c r="N269" s="46" t="s">
        <v>37</v>
      </c>
      <c r="O269" s="46" t="s">
        <v>288</v>
      </c>
      <c r="P269" s="48" t="s">
        <v>538</v>
      </c>
      <c r="Q269" s="125">
        <v>8096</v>
      </c>
      <c r="R269" s="84" t="s">
        <v>39</v>
      </c>
      <c r="S269" s="144" t="s">
        <v>538</v>
      </c>
      <c r="T269" s="126"/>
      <c r="U269" s="126"/>
      <c r="V269" s="126"/>
    </row>
    <row r="270" s="16" customFormat="1" ht="30" customHeight="1" spans="1:22">
      <c r="A270" s="46">
        <v>256</v>
      </c>
      <c r="B270" s="48" t="s">
        <v>635</v>
      </c>
      <c r="C270" s="48" t="str">
        <f t="shared" si="31"/>
        <v>儋州省级现代高质量发展产业园</v>
      </c>
      <c r="D270" s="43" t="s">
        <v>648</v>
      </c>
      <c r="E270" s="48" t="s">
        <v>620</v>
      </c>
      <c r="F270" s="147" t="s">
        <v>637</v>
      </c>
      <c r="G270" s="139">
        <f t="shared" si="29"/>
        <v>45200</v>
      </c>
      <c r="H270" s="139">
        <v>45200</v>
      </c>
      <c r="I270" s="124"/>
      <c r="J270" s="124"/>
      <c r="K270" s="124"/>
      <c r="L270" s="122">
        <f t="shared" si="30"/>
        <v>45200</v>
      </c>
      <c r="M270" s="46" t="s">
        <v>37</v>
      </c>
      <c r="N270" s="46" t="s">
        <v>37</v>
      </c>
      <c r="O270" s="46" t="s">
        <v>288</v>
      </c>
      <c r="P270" s="48" t="s">
        <v>538</v>
      </c>
      <c r="Q270" s="125">
        <v>2486</v>
      </c>
      <c r="R270" s="84" t="s">
        <v>39</v>
      </c>
      <c r="S270" s="144" t="s">
        <v>538</v>
      </c>
      <c r="T270" s="126"/>
      <c r="U270" s="126"/>
      <c r="V270" s="126"/>
    </row>
    <row r="271" s="16" customFormat="1" ht="30" customHeight="1" spans="1:22">
      <c r="A271" s="46">
        <v>257</v>
      </c>
      <c r="B271" s="48" t="s">
        <v>635</v>
      </c>
      <c r="C271" s="48" t="str">
        <f t="shared" si="31"/>
        <v>儋州省级现代高质量发展产业园</v>
      </c>
      <c r="D271" s="43" t="s">
        <v>649</v>
      </c>
      <c r="E271" s="48" t="s">
        <v>622</v>
      </c>
      <c r="F271" s="147" t="s">
        <v>637</v>
      </c>
      <c r="G271" s="139">
        <f t="shared" si="29"/>
        <v>126200</v>
      </c>
      <c r="H271" s="139">
        <v>126200</v>
      </c>
      <c r="I271" s="124"/>
      <c r="J271" s="124"/>
      <c r="K271" s="124"/>
      <c r="L271" s="122">
        <f t="shared" si="30"/>
        <v>126200</v>
      </c>
      <c r="M271" s="46" t="s">
        <v>37</v>
      </c>
      <c r="N271" s="46" t="s">
        <v>37</v>
      </c>
      <c r="O271" s="46" t="s">
        <v>288</v>
      </c>
      <c r="P271" s="48" t="s">
        <v>538</v>
      </c>
      <c r="Q271" s="125">
        <v>6941</v>
      </c>
      <c r="R271" s="84" t="s">
        <v>39</v>
      </c>
      <c r="S271" s="144" t="s">
        <v>538</v>
      </c>
      <c r="T271" s="126"/>
      <c r="U271" s="126"/>
      <c r="V271" s="126"/>
    </row>
    <row r="272" s="16" customFormat="1" ht="30" customHeight="1" spans="1:22">
      <c r="A272" s="46">
        <v>258</v>
      </c>
      <c r="B272" s="48" t="s">
        <v>635</v>
      </c>
      <c r="C272" s="48" t="str">
        <f t="shared" si="31"/>
        <v>儋州省级现代高质量发展产业园</v>
      </c>
      <c r="D272" s="43" t="s">
        <v>650</v>
      </c>
      <c r="E272" s="48" t="s">
        <v>624</v>
      </c>
      <c r="F272" s="147" t="s">
        <v>637</v>
      </c>
      <c r="G272" s="139">
        <f t="shared" si="29"/>
        <v>46100</v>
      </c>
      <c r="H272" s="139">
        <v>46100</v>
      </c>
      <c r="I272" s="124"/>
      <c r="J272" s="124"/>
      <c r="K272" s="124"/>
      <c r="L272" s="122">
        <f t="shared" si="30"/>
        <v>46100</v>
      </c>
      <c r="M272" s="46" t="s">
        <v>37</v>
      </c>
      <c r="N272" s="46" t="s">
        <v>37</v>
      </c>
      <c r="O272" s="46" t="s">
        <v>288</v>
      </c>
      <c r="P272" s="48" t="s">
        <v>538</v>
      </c>
      <c r="Q272" s="125">
        <v>2535.5</v>
      </c>
      <c r="R272" s="84" t="s">
        <v>39</v>
      </c>
      <c r="S272" s="144" t="s">
        <v>538</v>
      </c>
      <c r="T272" s="126"/>
      <c r="U272" s="126"/>
      <c r="V272" s="126"/>
    </row>
    <row r="273" s="16" customFormat="1" ht="30" customHeight="1" spans="1:22">
      <c r="A273" s="46">
        <v>259</v>
      </c>
      <c r="B273" s="48" t="s">
        <v>635</v>
      </c>
      <c r="C273" s="48" t="str">
        <f t="shared" si="31"/>
        <v>儋州省级现代高质量发展产业园</v>
      </c>
      <c r="D273" s="43" t="s">
        <v>651</v>
      </c>
      <c r="E273" s="48" t="s">
        <v>626</v>
      </c>
      <c r="F273" s="147" t="s">
        <v>637</v>
      </c>
      <c r="G273" s="139">
        <f t="shared" si="29"/>
        <v>66000</v>
      </c>
      <c r="H273" s="139">
        <v>66000</v>
      </c>
      <c r="I273" s="124"/>
      <c r="J273" s="124"/>
      <c r="K273" s="124"/>
      <c r="L273" s="122">
        <f t="shared" si="30"/>
        <v>66000</v>
      </c>
      <c r="M273" s="46" t="s">
        <v>37</v>
      </c>
      <c r="N273" s="46" t="s">
        <v>37</v>
      </c>
      <c r="O273" s="46" t="s">
        <v>288</v>
      </c>
      <c r="P273" s="48" t="s">
        <v>538</v>
      </c>
      <c r="Q273" s="125">
        <v>3630</v>
      </c>
      <c r="R273" s="84" t="s">
        <v>39</v>
      </c>
      <c r="S273" s="144" t="s">
        <v>538</v>
      </c>
      <c r="T273" s="126"/>
      <c r="U273" s="126"/>
      <c r="V273" s="126"/>
    </row>
    <row r="274" s="16" customFormat="1" ht="30" customHeight="1" spans="1:22">
      <c r="A274" s="46">
        <v>260</v>
      </c>
      <c r="B274" s="48" t="s">
        <v>635</v>
      </c>
      <c r="C274" s="48" t="str">
        <f t="shared" si="31"/>
        <v>儋州省级现代高质量发展产业园</v>
      </c>
      <c r="D274" s="43" t="s">
        <v>652</v>
      </c>
      <c r="E274" s="117" t="s">
        <v>628</v>
      </c>
      <c r="F274" s="147" t="s">
        <v>637</v>
      </c>
      <c r="G274" s="139">
        <f t="shared" si="29"/>
        <v>98000</v>
      </c>
      <c r="H274" s="139">
        <v>98000</v>
      </c>
      <c r="I274" s="124"/>
      <c r="J274" s="124"/>
      <c r="K274" s="124"/>
      <c r="L274" s="122">
        <f t="shared" si="30"/>
        <v>98000</v>
      </c>
      <c r="M274" s="46" t="s">
        <v>37</v>
      </c>
      <c r="N274" s="46" t="s">
        <v>37</v>
      </c>
      <c r="O274" s="46" t="s">
        <v>288</v>
      </c>
      <c r="P274" s="48" t="s">
        <v>538</v>
      </c>
      <c r="Q274" s="125">
        <v>5390</v>
      </c>
      <c r="R274" s="84" t="s">
        <v>39</v>
      </c>
      <c r="S274" s="144" t="s">
        <v>538</v>
      </c>
      <c r="T274" s="126"/>
      <c r="U274" s="126"/>
      <c r="V274" s="126"/>
    </row>
    <row r="275" s="16" customFormat="1" ht="30" customHeight="1" spans="1:22">
      <c r="A275" s="46">
        <v>261</v>
      </c>
      <c r="B275" s="48" t="s">
        <v>635</v>
      </c>
      <c r="C275" s="48" t="str">
        <f t="shared" si="31"/>
        <v>儋州省级现代高质量发展产业园</v>
      </c>
      <c r="D275" s="43" t="s">
        <v>653</v>
      </c>
      <c r="E275" s="117" t="s">
        <v>630</v>
      </c>
      <c r="F275" s="147" t="s">
        <v>637</v>
      </c>
      <c r="G275" s="139">
        <f t="shared" si="29"/>
        <v>106000</v>
      </c>
      <c r="H275" s="139">
        <v>106000</v>
      </c>
      <c r="I275" s="124"/>
      <c r="J275" s="124"/>
      <c r="K275" s="124"/>
      <c r="L275" s="122">
        <f t="shared" si="30"/>
        <v>106000</v>
      </c>
      <c r="M275" s="46" t="s">
        <v>37</v>
      </c>
      <c r="N275" s="46" t="s">
        <v>37</v>
      </c>
      <c r="O275" s="46" t="s">
        <v>288</v>
      </c>
      <c r="P275" s="48" t="s">
        <v>538</v>
      </c>
      <c r="Q275" s="125">
        <v>5830</v>
      </c>
      <c r="R275" s="84" t="s">
        <v>39</v>
      </c>
      <c r="S275" s="144" t="s">
        <v>538</v>
      </c>
      <c r="T275" s="126"/>
      <c r="U275" s="126"/>
      <c r="V275" s="126"/>
    </row>
    <row r="276" s="16" customFormat="1" ht="30" customHeight="1" spans="1:22">
      <c r="A276" s="46">
        <v>262</v>
      </c>
      <c r="B276" s="48" t="s">
        <v>635</v>
      </c>
      <c r="C276" s="48" t="str">
        <f t="shared" si="31"/>
        <v>儋州省级现代高质量发展产业园</v>
      </c>
      <c r="D276" s="43" t="s">
        <v>654</v>
      </c>
      <c r="E276" s="117" t="s">
        <v>632</v>
      </c>
      <c r="F276" s="147" t="s">
        <v>637</v>
      </c>
      <c r="G276" s="139">
        <f t="shared" si="29"/>
        <v>76000</v>
      </c>
      <c r="H276" s="139">
        <v>76000</v>
      </c>
      <c r="I276" s="124"/>
      <c r="J276" s="124"/>
      <c r="K276" s="124"/>
      <c r="L276" s="122">
        <f t="shared" si="30"/>
        <v>76000</v>
      </c>
      <c r="M276" s="46" t="s">
        <v>37</v>
      </c>
      <c r="N276" s="46" t="s">
        <v>37</v>
      </c>
      <c r="O276" s="46" t="s">
        <v>288</v>
      </c>
      <c r="P276" s="48" t="s">
        <v>538</v>
      </c>
      <c r="Q276" s="125">
        <v>4180</v>
      </c>
      <c r="R276" s="84" t="s">
        <v>39</v>
      </c>
      <c r="S276" s="144" t="s">
        <v>538</v>
      </c>
      <c r="T276" s="126"/>
      <c r="U276" s="126"/>
      <c r="V276" s="126"/>
    </row>
    <row r="277" s="16" customFormat="1" ht="30" customHeight="1" spans="1:22">
      <c r="A277" s="46">
        <v>263</v>
      </c>
      <c r="B277" s="48" t="s">
        <v>635</v>
      </c>
      <c r="C277" s="48" t="str">
        <f t="shared" si="31"/>
        <v>儋州省级现代高质量发展产业园</v>
      </c>
      <c r="D277" s="43" t="s">
        <v>655</v>
      </c>
      <c r="E277" s="117" t="s">
        <v>634</v>
      </c>
      <c r="F277" s="147" t="s">
        <v>637</v>
      </c>
      <c r="G277" s="139">
        <f t="shared" si="29"/>
        <v>105000</v>
      </c>
      <c r="H277" s="139">
        <v>105000</v>
      </c>
      <c r="I277" s="124"/>
      <c r="J277" s="124"/>
      <c r="K277" s="124"/>
      <c r="L277" s="122">
        <f t="shared" si="30"/>
        <v>105000</v>
      </c>
      <c r="M277" s="46" t="s">
        <v>37</v>
      </c>
      <c r="N277" s="46" t="s">
        <v>37</v>
      </c>
      <c r="O277" s="46" t="s">
        <v>288</v>
      </c>
      <c r="P277" s="48" t="s">
        <v>538</v>
      </c>
      <c r="Q277" s="125">
        <v>5775</v>
      </c>
      <c r="R277" s="84" t="s">
        <v>39</v>
      </c>
      <c r="S277" s="144" t="s">
        <v>538</v>
      </c>
      <c r="T277" s="126"/>
      <c r="U277" s="126"/>
      <c r="V277" s="126"/>
    </row>
    <row r="278" s="16" customFormat="1" ht="30" customHeight="1" spans="1:22">
      <c r="A278" s="46">
        <v>264</v>
      </c>
      <c r="B278" s="113" t="s">
        <v>656</v>
      </c>
      <c r="C278" s="48" t="str">
        <f t="shared" si="31"/>
        <v>海头地瓜现代农业产业园民宿项目</v>
      </c>
      <c r="D278" s="114" t="s">
        <v>657</v>
      </c>
      <c r="E278" s="48" t="s">
        <v>658</v>
      </c>
      <c r="F278" s="48" t="s">
        <v>487</v>
      </c>
      <c r="G278" s="115">
        <f t="shared" si="29"/>
        <v>3580000</v>
      </c>
      <c r="H278" s="115">
        <v>3580000</v>
      </c>
      <c r="I278" s="122"/>
      <c r="J278" s="122"/>
      <c r="K278" s="122"/>
      <c r="L278" s="122">
        <f t="shared" si="30"/>
        <v>3580000</v>
      </c>
      <c r="M278" s="46" t="s">
        <v>37</v>
      </c>
      <c r="N278" s="46" t="s">
        <v>37</v>
      </c>
      <c r="O278" s="46" t="s">
        <v>288</v>
      </c>
      <c r="P278" s="82" t="s">
        <v>488</v>
      </c>
      <c r="Q278" s="125">
        <v>196900</v>
      </c>
      <c r="R278" s="84" t="s">
        <v>39</v>
      </c>
      <c r="S278" s="82" t="s">
        <v>488</v>
      </c>
      <c r="T278" s="126"/>
      <c r="U278" s="126"/>
      <c r="V278" s="126"/>
    </row>
    <row r="279" s="16" customFormat="1" ht="30" customHeight="1" spans="1:22">
      <c r="A279" s="46">
        <v>265</v>
      </c>
      <c r="B279" s="113" t="s">
        <v>656</v>
      </c>
      <c r="C279" s="48" t="str">
        <f t="shared" si="31"/>
        <v>海头地瓜现代农业产业园民宿项目</v>
      </c>
      <c r="D279" s="114" t="s">
        <v>659</v>
      </c>
      <c r="E279" s="117" t="s">
        <v>660</v>
      </c>
      <c r="F279" s="48" t="s">
        <v>487</v>
      </c>
      <c r="G279" s="115">
        <f t="shared" si="29"/>
        <v>2638800</v>
      </c>
      <c r="H279" s="115">
        <v>2638800</v>
      </c>
      <c r="I279" s="122"/>
      <c r="J279" s="122"/>
      <c r="K279" s="122"/>
      <c r="L279" s="122">
        <f t="shared" si="30"/>
        <v>2638800</v>
      </c>
      <c r="M279" s="46" t="s">
        <v>37</v>
      </c>
      <c r="N279" s="46" t="s">
        <v>37</v>
      </c>
      <c r="O279" s="46" t="s">
        <v>288</v>
      </c>
      <c r="P279" s="82" t="s">
        <v>488</v>
      </c>
      <c r="Q279" s="125">
        <v>145134</v>
      </c>
      <c r="R279" s="84" t="s">
        <v>39</v>
      </c>
      <c r="S279" s="82" t="s">
        <v>488</v>
      </c>
      <c r="T279" s="126"/>
      <c r="U279" s="126"/>
      <c r="V279" s="126"/>
    </row>
    <row r="280" s="16" customFormat="1" ht="30" customHeight="1" spans="1:22">
      <c r="A280" s="46">
        <v>266</v>
      </c>
      <c r="B280" s="113" t="s">
        <v>656</v>
      </c>
      <c r="C280" s="48" t="str">
        <f t="shared" si="31"/>
        <v>海头地瓜现代农业产业园民宿项目</v>
      </c>
      <c r="D280" s="114" t="s">
        <v>661</v>
      </c>
      <c r="E280" s="48" t="s">
        <v>662</v>
      </c>
      <c r="F280" s="48" t="s">
        <v>487</v>
      </c>
      <c r="G280" s="115">
        <f t="shared" si="29"/>
        <v>32800</v>
      </c>
      <c r="H280" s="115">
        <v>32800</v>
      </c>
      <c r="I280" s="122"/>
      <c r="J280" s="122"/>
      <c r="K280" s="122"/>
      <c r="L280" s="122">
        <f t="shared" si="30"/>
        <v>32800</v>
      </c>
      <c r="M280" s="46" t="s">
        <v>37</v>
      </c>
      <c r="N280" s="46" t="s">
        <v>37</v>
      </c>
      <c r="O280" s="46" t="s">
        <v>288</v>
      </c>
      <c r="P280" s="82" t="s">
        <v>488</v>
      </c>
      <c r="Q280" s="125">
        <v>1804</v>
      </c>
      <c r="R280" s="84" t="s">
        <v>39</v>
      </c>
      <c r="S280" s="82" t="s">
        <v>488</v>
      </c>
      <c r="T280" s="126"/>
      <c r="U280" s="126"/>
      <c r="V280" s="126"/>
    </row>
    <row r="281" s="16" customFormat="1" ht="30" customHeight="1" spans="1:22">
      <c r="A281" s="46">
        <v>267</v>
      </c>
      <c r="B281" s="113" t="s">
        <v>656</v>
      </c>
      <c r="C281" s="48" t="str">
        <f t="shared" si="31"/>
        <v>海头地瓜现代农业产业园民宿项目</v>
      </c>
      <c r="D281" s="114" t="s">
        <v>663</v>
      </c>
      <c r="E281" s="48" t="s">
        <v>664</v>
      </c>
      <c r="F281" s="48" t="s">
        <v>487</v>
      </c>
      <c r="G281" s="115">
        <f t="shared" si="29"/>
        <v>2800</v>
      </c>
      <c r="H281" s="115">
        <v>2800</v>
      </c>
      <c r="I281" s="122"/>
      <c r="J281" s="122"/>
      <c r="K281" s="122"/>
      <c r="L281" s="122">
        <f t="shared" si="30"/>
        <v>2800</v>
      </c>
      <c r="M281" s="46" t="s">
        <v>37</v>
      </c>
      <c r="N281" s="46" t="s">
        <v>37</v>
      </c>
      <c r="O281" s="46" t="s">
        <v>288</v>
      </c>
      <c r="P281" s="82" t="s">
        <v>488</v>
      </c>
      <c r="Q281" s="125">
        <v>154</v>
      </c>
      <c r="R281" s="84" t="s">
        <v>39</v>
      </c>
      <c r="S281" s="82" t="s">
        <v>488</v>
      </c>
      <c r="T281" s="126"/>
      <c r="U281" s="126"/>
      <c r="V281" s="126"/>
    </row>
    <row r="282" s="16" customFormat="1" ht="30" customHeight="1" spans="1:22">
      <c r="A282" s="46">
        <v>268</v>
      </c>
      <c r="B282" s="113" t="s">
        <v>656</v>
      </c>
      <c r="C282" s="48" t="str">
        <f t="shared" si="31"/>
        <v>海头地瓜现代农业产业园民宿项目</v>
      </c>
      <c r="D282" s="114" t="s">
        <v>665</v>
      </c>
      <c r="E282" s="48" t="s">
        <v>666</v>
      </c>
      <c r="F282" s="48" t="s">
        <v>487</v>
      </c>
      <c r="G282" s="115">
        <f t="shared" si="29"/>
        <v>40100</v>
      </c>
      <c r="H282" s="115">
        <v>40100</v>
      </c>
      <c r="I282" s="122"/>
      <c r="J282" s="122"/>
      <c r="K282" s="122"/>
      <c r="L282" s="122">
        <f t="shared" si="30"/>
        <v>40100</v>
      </c>
      <c r="M282" s="46" t="s">
        <v>37</v>
      </c>
      <c r="N282" s="46" t="s">
        <v>37</v>
      </c>
      <c r="O282" s="46" t="s">
        <v>288</v>
      </c>
      <c r="P282" s="82" t="s">
        <v>488</v>
      </c>
      <c r="Q282" s="125">
        <v>2205.5</v>
      </c>
      <c r="R282" s="84" t="s">
        <v>39</v>
      </c>
      <c r="S282" s="82" t="s">
        <v>488</v>
      </c>
      <c r="T282" s="126"/>
      <c r="U282" s="126"/>
      <c r="V282" s="126"/>
    </row>
    <row r="283" s="16" customFormat="1" ht="30" customHeight="1" spans="1:22">
      <c r="A283" s="46">
        <v>269</v>
      </c>
      <c r="B283" s="113" t="s">
        <v>656</v>
      </c>
      <c r="C283" s="48" t="str">
        <f t="shared" si="31"/>
        <v>海头地瓜现代农业产业园民宿项目</v>
      </c>
      <c r="D283" s="114" t="s">
        <v>667</v>
      </c>
      <c r="E283" s="48" t="s">
        <v>668</v>
      </c>
      <c r="F283" s="48" t="s">
        <v>487</v>
      </c>
      <c r="G283" s="115">
        <f t="shared" si="29"/>
        <v>79000</v>
      </c>
      <c r="H283" s="115">
        <v>79000</v>
      </c>
      <c r="I283" s="122"/>
      <c r="J283" s="122"/>
      <c r="K283" s="122"/>
      <c r="L283" s="122">
        <f t="shared" si="30"/>
        <v>79000</v>
      </c>
      <c r="M283" s="46" t="s">
        <v>37</v>
      </c>
      <c r="N283" s="46" t="s">
        <v>37</v>
      </c>
      <c r="O283" s="46" t="s">
        <v>288</v>
      </c>
      <c r="P283" s="82" t="s">
        <v>488</v>
      </c>
      <c r="Q283" s="125">
        <v>4345</v>
      </c>
      <c r="R283" s="84" t="s">
        <v>39</v>
      </c>
      <c r="S283" s="82" t="s">
        <v>488</v>
      </c>
      <c r="T283" s="126"/>
      <c r="U283" s="126"/>
      <c r="V283" s="126"/>
    </row>
    <row r="284" s="16" customFormat="1" ht="30" customHeight="1" spans="1:22">
      <c r="A284" s="46">
        <v>270</v>
      </c>
      <c r="B284" s="113" t="s">
        <v>656</v>
      </c>
      <c r="C284" s="48" t="str">
        <f t="shared" si="31"/>
        <v>海头地瓜现代农业产业园民宿项目</v>
      </c>
      <c r="D284" s="114" t="s">
        <v>669</v>
      </c>
      <c r="E284" s="48" t="s">
        <v>670</v>
      </c>
      <c r="F284" s="48" t="s">
        <v>487</v>
      </c>
      <c r="G284" s="115">
        <f t="shared" si="29"/>
        <v>37000</v>
      </c>
      <c r="H284" s="115">
        <v>37000</v>
      </c>
      <c r="I284" s="122"/>
      <c r="J284" s="122"/>
      <c r="K284" s="122"/>
      <c r="L284" s="122">
        <f t="shared" si="30"/>
        <v>37000</v>
      </c>
      <c r="M284" s="46" t="s">
        <v>37</v>
      </c>
      <c r="N284" s="46" t="s">
        <v>37</v>
      </c>
      <c r="O284" s="46" t="s">
        <v>288</v>
      </c>
      <c r="P284" s="82" t="s">
        <v>488</v>
      </c>
      <c r="Q284" s="125">
        <v>2035</v>
      </c>
      <c r="R284" s="84" t="s">
        <v>39</v>
      </c>
      <c r="S284" s="82" t="s">
        <v>488</v>
      </c>
      <c r="T284" s="126"/>
      <c r="U284" s="126"/>
      <c r="V284" s="126"/>
    </row>
    <row r="285" s="16" customFormat="1" ht="30" customHeight="1" spans="1:22">
      <c r="A285" s="46">
        <v>271</v>
      </c>
      <c r="B285" s="113" t="s">
        <v>656</v>
      </c>
      <c r="C285" s="48" t="str">
        <f t="shared" si="31"/>
        <v>海头地瓜现代农业产业园民宿项目</v>
      </c>
      <c r="D285" s="114" t="s">
        <v>671</v>
      </c>
      <c r="E285" s="48" t="s">
        <v>672</v>
      </c>
      <c r="F285" s="48" t="s">
        <v>487</v>
      </c>
      <c r="G285" s="115">
        <f t="shared" si="29"/>
        <v>4400</v>
      </c>
      <c r="H285" s="115">
        <v>4400</v>
      </c>
      <c r="I285" s="122"/>
      <c r="J285" s="122"/>
      <c r="K285" s="122"/>
      <c r="L285" s="122">
        <f t="shared" si="30"/>
        <v>4400</v>
      </c>
      <c r="M285" s="46" t="s">
        <v>37</v>
      </c>
      <c r="N285" s="46" t="s">
        <v>37</v>
      </c>
      <c r="O285" s="46" t="s">
        <v>288</v>
      </c>
      <c r="P285" s="82" t="s">
        <v>488</v>
      </c>
      <c r="Q285" s="125">
        <v>242</v>
      </c>
      <c r="R285" s="84" t="s">
        <v>39</v>
      </c>
      <c r="S285" s="82" t="s">
        <v>488</v>
      </c>
      <c r="T285" s="126"/>
      <c r="U285" s="126"/>
      <c r="V285" s="126"/>
    </row>
    <row r="286" s="16" customFormat="1" ht="30" customHeight="1" spans="1:22">
      <c r="A286" s="46">
        <v>272</v>
      </c>
      <c r="B286" s="113" t="s">
        <v>656</v>
      </c>
      <c r="C286" s="48" t="str">
        <f t="shared" si="31"/>
        <v>海头地瓜现代农业产业园民宿项目</v>
      </c>
      <c r="D286" s="114" t="s">
        <v>673</v>
      </c>
      <c r="E286" s="48" t="s">
        <v>152</v>
      </c>
      <c r="F286" s="48" t="s">
        <v>487</v>
      </c>
      <c r="G286" s="115">
        <f t="shared" si="29"/>
        <v>46000</v>
      </c>
      <c r="H286" s="115">
        <v>46000</v>
      </c>
      <c r="I286" s="122"/>
      <c r="J286" s="122"/>
      <c r="K286" s="122"/>
      <c r="L286" s="122">
        <f t="shared" si="30"/>
        <v>46000</v>
      </c>
      <c r="M286" s="46" t="s">
        <v>37</v>
      </c>
      <c r="N286" s="46" t="s">
        <v>37</v>
      </c>
      <c r="O286" s="46" t="s">
        <v>288</v>
      </c>
      <c r="P286" s="82" t="s">
        <v>488</v>
      </c>
      <c r="Q286" s="125">
        <v>2530</v>
      </c>
      <c r="R286" s="84" t="s">
        <v>39</v>
      </c>
      <c r="S286" s="82" t="s">
        <v>488</v>
      </c>
      <c r="T286" s="126"/>
      <c r="U286" s="126"/>
      <c r="V286" s="126"/>
    </row>
    <row r="287" s="16" customFormat="1" ht="30" customHeight="1" spans="1:22">
      <c r="A287" s="46">
        <v>273</v>
      </c>
      <c r="B287" s="113" t="s">
        <v>656</v>
      </c>
      <c r="C287" s="48" t="str">
        <f t="shared" si="31"/>
        <v>海头地瓜现代农业产业园民宿项目</v>
      </c>
      <c r="D287" s="114" t="s">
        <v>674</v>
      </c>
      <c r="E287" s="48" t="s">
        <v>675</v>
      </c>
      <c r="F287" s="48" t="s">
        <v>487</v>
      </c>
      <c r="G287" s="115">
        <f t="shared" si="29"/>
        <v>40400</v>
      </c>
      <c r="H287" s="115">
        <v>40400</v>
      </c>
      <c r="I287" s="122"/>
      <c r="J287" s="122"/>
      <c r="K287" s="122"/>
      <c r="L287" s="122">
        <f t="shared" si="30"/>
        <v>40400</v>
      </c>
      <c r="M287" s="46" t="s">
        <v>37</v>
      </c>
      <c r="N287" s="46" t="s">
        <v>37</v>
      </c>
      <c r="O287" s="46" t="s">
        <v>288</v>
      </c>
      <c r="P287" s="82" t="s">
        <v>488</v>
      </c>
      <c r="Q287" s="125">
        <v>2222</v>
      </c>
      <c r="R287" s="84" t="s">
        <v>39</v>
      </c>
      <c r="S287" s="82" t="s">
        <v>488</v>
      </c>
      <c r="T287" s="126"/>
      <c r="U287" s="126"/>
      <c r="V287" s="126"/>
    </row>
    <row r="288" s="16" customFormat="1" ht="30" customHeight="1" spans="1:22">
      <c r="A288" s="46">
        <v>274</v>
      </c>
      <c r="B288" s="113" t="s">
        <v>656</v>
      </c>
      <c r="C288" s="48" t="str">
        <f t="shared" si="31"/>
        <v>海头地瓜现代农业产业园民宿项目</v>
      </c>
      <c r="D288" s="114" t="s">
        <v>676</v>
      </c>
      <c r="E288" s="48" t="s">
        <v>145</v>
      </c>
      <c r="F288" s="48" t="s">
        <v>487</v>
      </c>
      <c r="G288" s="115">
        <f t="shared" si="29"/>
        <v>49900</v>
      </c>
      <c r="H288" s="115">
        <v>49900</v>
      </c>
      <c r="I288" s="122"/>
      <c r="J288" s="122"/>
      <c r="K288" s="122"/>
      <c r="L288" s="122">
        <f t="shared" si="30"/>
        <v>49900</v>
      </c>
      <c r="M288" s="46" t="s">
        <v>37</v>
      </c>
      <c r="N288" s="46" t="s">
        <v>37</v>
      </c>
      <c r="O288" s="46" t="s">
        <v>288</v>
      </c>
      <c r="P288" s="82" t="s">
        <v>488</v>
      </c>
      <c r="Q288" s="125">
        <v>2744.5</v>
      </c>
      <c r="R288" s="84" t="s">
        <v>39</v>
      </c>
      <c r="S288" s="82" t="s">
        <v>488</v>
      </c>
      <c r="T288" s="126"/>
      <c r="U288" s="126"/>
      <c r="V288" s="126"/>
    </row>
    <row r="289" s="16" customFormat="1" ht="30" customHeight="1" spans="1:22">
      <c r="A289" s="46">
        <v>275</v>
      </c>
      <c r="B289" s="113" t="s">
        <v>656</v>
      </c>
      <c r="C289" s="48" t="str">
        <f t="shared" si="31"/>
        <v>海头地瓜现代农业产业园民宿项目</v>
      </c>
      <c r="D289" s="114" t="s">
        <v>677</v>
      </c>
      <c r="E289" s="48" t="s">
        <v>678</v>
      </c>
      <c r="F289" s="48" t="s">
        <v>487</v>
      </c>
      <c r="G289" s="115">
        <f t="shared" si="29"/>
        <v>8300</v>
      </c>
      <c r="H289" s="115">
        <v>8300</v>
      </c>
      <c r="I289" s="122"/>
      <c r="J289" s="122"/>
      <c r="K289" s="122"/>
      <c r="L289" s="122">
        <f t="shared" si="30"/>
        <v>8300</v>
      </c>
      <c r="M289" s="46" t="s">
        <v>37</v>
      </c>
      <c r="N289" s="46" t="s">
        <v>37</v>
      </c>
      <c r="O289" s="46" t="s">
        <v>288</v>
      </c>
      <c r="P289" s="82" t="s">
        <v>488</v>
      </c>
      <c r="Q289" s="125">
        <v>456.5</v>
      </c>
      <c r="R289" s="84" t="s">
        <v>39</v>
      </c>
      <c r="S289" s="82" t="s">
        <v>488</v>
      </c>
      <c r="T289" s="126"/>
      <c r="U289" s="126"/>
      <c r="V289" s="126"/>
    </row>
    <row r="290" s="16" customFormat="1" ht="24" spans="1:22">
      <c r="A290" s="46">
        <v>276</v>
      </c>
      <c r="B290" s="113" t="s">
        <v>599</v>
      </c>
      <c r="C290" s="48" t="str">
        <f t="shared" si="31"/>
        <v>海头地瓜现代农业产业园提升项目</v>
      </c>
      <c r="D290" s="114" t="s">
        <v>679</v>
      </c>
      <c r="E290" s="48" t="s">
        <v>680</v>
      </c>
      <c r="F290" s="48" t="s">
        <v>487</v>
      </c>
      <c r="G290" s="115">
        <f t="shared" si="29"/>
        <v>5841000</v>
      </c>
      <c r="H290" s="115">
        <v>5841000</v>
      </c>
      <c r="I290" s="122"/>
      <c r="J290" s="122"/>
      <c r="K290" s="122"/>
      <c r="L290" s="122">
        <f t="shared" si="30"/>
        <v>5841000</v>
      </c>
      <c r="M290" s="46" t="s">
        <v>37</v>
      </c>
      <c r="N290" s="46" t="s">
        <v>37</v>
      </c>
      <c r="O290" s="46" t="s">
        <v>288</v>
      </c>
      <c r="P290" s="82" t="s">
        <v>488</v>
      </c>
      <c r="Q290" s="125">
        <v>321255</v>
      </c>
      <c r="R290" s="84" t="s">
        <v>39</v>
      </c>
      <c r="S290" s="82" t="s">
        <v>488</v>
      </c>
      <c r="T290" s="126"/>
      <c r="U290" s="126"/>
      <c r="V290" s="126"/>
    </row>
    <row r="291" s="16" customFormat="1" ht="24" spans="1:22">
      <c r="A291" s="46">
        <v>277</v>
      </c>
      <c r="B291" s="113" t="s">
        <v>599</v>
      </c>
      <c r="C291" s="48" t="str">
        <f t="shared" si="31"/>
        <v>海头地瓜现代农业产业园提升项目</v>
      </c>
      <c r="D291" s="114" t="s">
        <v>681</v>
      </c>
      <c r="E291" s="117" t="s">
        <v>682</v>
      </c>
      <c r="F291" s="48" t="s">
        <v>487</v>
      </c>
      <c r="G291" s="115">
        <f t="shared" si="29"/>
        <v>224404.730077121</v>
      </c>
      <c r="H291" s="115">
        <v>224404.730077121</v>
      </c>
      <c r="I291" s="122"/>
      <c r="J291" s="122"/>
      <c r="K291" s="122"/>
      <c r="L291" s="122">
        <f t="shared" si="30"/>
        <v>224404.730077121</v>
      </c>
      <c r="M291" s="46" t="s">
        <v>37</v>
      </c>
      <c r="N291" s="46" t="s">
        <v>37</v>
      </c>
      <c r="O291" s="46" t="s">
        <v>288</v>
      </c>
      <c r="P291" s="82" t="s">
        <v>488</v>
      </c>
      <c r="Q291" s="125">
        <v>12342.2601542417</v>
      </c>
      <c r="R291" s="84" t="s">
        <v>39</v>
      </c>
      <c r="S291" s="82" t="s">
        <v>488</v>
      </c>
      <c r="T291" s="126"/>
      <c r="U291" s="126"/>
      <c r="V291" s="126"/>
    </row>
    <row r="292" s="16" customFormat="1" ht="24" spans="1:22">
      <c r="A292" s="46">
        <v>278</v>
      </c>
      <c r="B292" s="113" t="s">
        <v>599</v>
      </c>
      <c r="C292" s="48" t="str">
        <f t="shared" si="31"/>
        <v>海头地瓜现代农业产业园提升项目</v>
      </c>
      <c r="D292" s="114" t="s">
        <v>683</v>
      </c>
      <c r="E292" s="48" t="s">
        <v>684</v>
      </c>
      <c r="F292" s="48" t="s">
        <v>487</v>
      </c>
      <c r="G292" s="115">
        <f t="shared" si="29"/>
        <v>174174.601542416</v>
      </c>
      <c r="H292" s="115">
        <v>174174.601542416</v>
      </c>
      <c r="I292" s="122"/>
      <c r="J292" s="122"/>
      <c r="K292" s="122"/>
      <c r="L292" s="122">
        <f t="shared" si="30"/>
        <v>174174.601542416</v>
      </c>
      <c r="M292" s="46" t="s">
        <v>37</v>
      </c>
      <c r="N292" s="46" t="s">
        <v>37</v>
      </c>
      <c r="O292" s="46" t="s">
        <v>288</v>
      </c>
      <c r="P292" s="82" t="s">
        <v>488</v>
      </c>
      <c r="Q292" s="125">
        <v>9579.60308483288</v>
      </c>
      <c r="R292" s="84" t="s">
        <v>39</v>
      </c>
      <c r="S292" s="82" t="s">
        <v>488</v>
      </c>
      <c r="T292" s="126"/>
      <c r="U292" s="126"/>
      <c r="V292" s="126"/>
    </row>
    <row r="293" s="16" customFormat="1" ht="24" spans="1:22">
      <c r="A293" s="46">
        <v>279</v>
      </c>
      <c r="B293" s="113" t="s">
        <v>599</v>
      </c>
      <c r="C293" s="48" t="str">
        <f t="shared" si="31"/>
        <v>海头地瓜现代农业产业园提升项目</v>
      </c>
      <c r="D293" s="114" t="s">
        <v>685</v>
      </c>
      <c r="E293" s="48" t="s">
        <v>686</v>
      </c>
      <c r="F293" s="48" t="s">
        <v>487</v>
      </c>
      <c r="G293" s="115">
        <f t="shared" si="29"/>
        <v>61972.236503856</v>
      </c>
      <c r="H293" s="115">
        <v>61972.236503856</v>
      </c>
      <c r="I293" s="122"/>
      <c r="J293" s="122"/>
      <c r="K293" s="122"/>
      <c r="L293" s="122">
        <f t="shared" si="30"/>
        <v>61972.236503856</v>
      </c>
      <c r="M293" s="46" t="s">
        <v>37</v>
      </c>
      <c r="N293" s="46" t="s">
        <v>37</v>
      </c>
      <c r="O293" s="46" t="s">
        <v>288</v>
      </c>
      <c r="P293" s="82" t="s">
        <v>488</v>
      </c>
      <c r="Q293" s="125">
        <v>3408.47300771208</v>
      </c>
      <c r="R293" s="84" t="s">
        <v>39</v>
      </c>
      <c r="S293" s="82" t="s">
        <v>488</v>
      </c>
      <c r="T293" s="126"/>
      <c r="U293" s="126"/>
      <c r="V293" s="126"/>
    </row>
    <row r="294" s="16" customFormat="1" ht="24" spans="1:22">
      <c r="A294" s="46">
        <v>280</v>
      </c>
      <c r="B294" s="113" t="s">
        <v>599</v>
      </c>
      <c r="C294" s="48" t="str">
        <f t="shared" si="31"/>
        <v>海头地瓜现代农业产业园提升项目</v>
      </c>
      <c r="D294" s="114" t="s">
        <v>687</v>
      </c>
      <c r="E294" s="48" t="s">
        <v>178</v>
      </c>
      <c r="F294" s="48" t="s">
        <v>487</v>
      </c>
      <c r="G294" s="115">
        <f t="shared" si="29"/>
        <v>40445.0385604113</v>
      </c>
      <c r="H294" s="115">
        <v>40445.0385604113</v>
      </c>
      <c r="I294" s="122"/>
      <c r="J294" s="122"/>
      <c r="K294" s="122"/>
      <c r="L294" s="122">
        <f t="shared" si="30"/>
        <v>40445.0385604113</v>
      </c>
      <c r="M294" s="46" t="s">
        <v>37</v>
      </c>
      <c r="N294" s="46" t="s">
        <v>37</v>
      </c>
      <c r="O294" s="46" t="s">
        <v>288</v>
      </c>
      <c r="P294" s="82" t="s">
        <v>488</v>
      </c>
      <c r="Q294" s="125">
        <v>2224.47712082262</v>
      </c>
      <c r="R294" s="84" t="s">
        <v>39</v>
      </c>
      <c r="S294" s="82" t="s">
        <v>488</v>
      </c>
      <c r="T294" s="126"/>
      <c r="U294" s="126"/>
      <c r="V294" s="126"/>
    </row>
    <row r="295" s="16" customFormat="1" ht="24" spans="1:22">
      <c r="A295" s="46">
        <v>281</v>
      </c>
      <c r="B295" s="113" t="s">
        <v>599</v>
      </c>
      <c r="C295" s="48" t="str">
        <f t="shared" si="31"/>
        <v>海头地瓜现代农业产业园提升项目</v>
      </c>
      <c r="D295" s="114" t="s">
        <v>688</v>
      </c>
      <c r="E295" s="48" t="s">
        <v>689</v>
      </c>
      <c r="F295" s="48" t="s">
        <v>487</v>
      </c>
      <c r="G295" s="115">
        <f t="shared" si="29"/>
        <v>34247.8149100257</v>
      </c>
      <c r="H295" s="115">
        <v>34247.8149100257</v>
      </c>
      <c r="I295" s="122"/>
      <c r="J295" s="122"/>
      <c r="K295" s="122"/>
      <c r="L295" s="122">
        <f t="shared" si="30"/>
        <v>34247.8149100257</v>
      </c>
      <c r="M295" s="46" t="s">
        <v>37</v>
      </c>
      <c r="N295" s="46" t="s">
        <v>37</v>
      </c>
      <c r="O295" s="46" t="s">
        <v>288</v>
      </c>
      <c r="P295" s="82" t="s">
        <v>488</v>
      </c>
      <c r="Q295" s="125">
        <v>1883.62982005141</v>
      </c>
      <c r="R295" s="84" t="s">
        <v>39</v>
      </c>
      <c r="S295" s="82" t="s">
        <v>488</v>
      </c>
      <c r="T295" s="126"/>
      <c r="U295" s="126"/>
      <c r="V295" s="126"/>
    </row>
    <row r="296" s="16" customFormat="1" ht="24" spans="1:22">
      <c r="A296" s="46">
        <v>282</v>
      </c>
      <c r="B296" s="113" t="s">
        <v>599</v>
      </c>
      <c r="C296" s="48" t="str">
        <f t="shared" si="31"/>
        <v>海头地瓜现代农业产业园提升项目</v>
      </c>
      <c r="D296" s="114" t="s">
        <v>690</v>
      </c>
      <c r="E296" s="48" t="s">
        <v>691</v>
      </c>
      <c r="F296" s="48" t="s">
        <v>487</v>
      </c>
      <c r="G296" s="115">
        <f t="shared" si="29"/>
        <v>28376.7609254499</v>
      </c>
      <c r="H296" s="115">
        <v>28376.7609254499</v>
      </c>
      <c r="I296" s="122"/>
      <c r="J296" s="122"/>
      <c r="K296" s="122"/>
      <c r="L296" s="122">
        <f t="shared" si="30"/>
        <v>28376.7609254499</v>
      </c>
      <c r="M296" s="46" t="s">
        <v>37</v>
      </c>
      <c r="N296" s="46" t="s">
        <v>37</v>
      </c>
      <c r="O296" s="46" t="s">
        <v>288</v>
      </c>
      <c r="P296" s="82" t="s">
        <v>488</v>
      </c>
      <c r="Q296" s="125">
        <v>1560.72185089974</v>
      </c>
      <c r="R296" s="84" t="s">
        <v>39</v>
      </c>
      <c r="S296" s="82" t="s">
        <v>488</v>
      </c>
      <c r="T296" s="126"/>
      <c r="U296" s="126"/>
      <c r="V296" s="126"/>
    </row>
    <row r="297" s="16" customFormat="1" ht="24" spans="1:22">
      <c r="A297" s="46">
        <v>283</v>
      </c>
      <c r="B297" s="113" t="s">
        <v>599</v>
      </c>
      <c r="C297" s="48" t="str">
        <f t="shared" si="31"/>
        <v>海头地瓜现代农业产业园提升项目</v>
      </c>
      <c r="D297" s="114" t="s">
        <v>692</v>
      </c>
      <c r="E297" s="48" t="s">
        <v>693</v>
      </c>
      <c r="F297" s="48" t="s">
        <v>487</v>
      </c>
      <c r="G297" s="115">
        <f t="shared" si="29"/>
        <v>24462.7249357326</v>
      </c>
      <c r="H297" s="115">
        <v>24462.7249357326</v>
      </c>
      <c r="I297" s="122"/>
      <c r="J297" s="122"/>
      <c r="K297" s="122"/>
      <c r="L297" s="122">
        <f t="shared" si="30"/>
        <v>24462.7249357326</v>
      </c>
      <c r="M297" s="46" t="s">
        <v>37</v>
      </c>
      <c r="N297" s="46" t="s">
        <v>37</v>
      </c>
      <c r="O297" s="46" t="s">
        <v>288</v>
      </c>
      <c r="P297" s="82" t="s">
        <v>488</v>
      </c>
      <c r="Q297" s="125">
        <v>1345.44987146529</v>
      </c>
      <c r="R297" s="84" t="s">
        <v>39</v>
      </c>
      <c r="S297" s="82" t="s">
        <v>488</v>
      </c>
      <c r="T297" s="126"/>
      <c r="U297" s="126"/>
      <c r="V297" s="126"/>
    </row>
    <row r="298" s="16" customFormat="1" ht="24" spans="1:22">
      <c r="A298" s="46">
        <v>284</v>
      </c>
      <c r="B298" s="113" t="s">
        <v>599</v>
      </c>
      <c r="C298" s="48" t="str">
        <f t="shared" si="31"/>
        <v>海头地瓜现代农业产业园提升项目</v>
      </c>
      <c r="D298" s="114" t="s">
        <v>694</v>
      </c>
      <c r="E298" s="48" t="s">
        <v>174</v>
      </c>
      <c r="F298" s="48" t="s">
        <v>487</v>
      </c>
      <c r="G298" s="115">
        <f t="shared" si="29"/>
        <v>19896.3496143959</v>
      </c>
      <c r="H298" s="115">
        <v>19896.3496143959</v>
      </c>
      <c r="I298" s="122"/>
      <c r="J298" s="122"/>
      <c r="K298" s="122"/>
      <c r="L298" s="122">
        <f t="shared" si="30"/>
        <v>19896.3496143959</v>
      </c>
      <c r="M298" s="46" t="s">
        <v>37</v>
      </c>
      <c r="N298" s="46" t="s">
        <v>37</v>
      </c>
      <c r="O298" s="46" t="s">
        <v>288</v>
      </c>
      <c r="P298" s="82" t="s">
        <v>488</v>
      </c>
      <c r="Q298" s="125">
        <v>1094.29922879177</v>
      </c>
      <c r="R298" s="84" t="s">
        <v>39</v>
      </c>
      <c r="S298" s="82" t="s">
        <v>488</v>
      </c>
      <c r="T298" s="126"/>
      <c r="U298" s="126"/>
      <c r="V298" s="126"/>
    </row>
    <row r="299" s="16" customFormat="1" ht="24" spans="1:22">
      <c r="A299" s="46">
        <v>285</v>
      </c>
      <c r="B299" s="113" t="s">
        <v>599</v>
      </c>
      <c r="C299" s="48" t="str">
        <f t="shared" si="31"/>
        <v>海头地瓜现代农业产业园提升项目</v>
      </c>
      <c r="D299" s="114" t="s">
        <v>695</v>
      </c>
      <c r="E299" s="48" t="s">
        <v>696</v>
      </c>
      <c r="F299" s="48" t="s">
        <v>487</v>
      </c>
      <c r="G299" s="115">
        <f t="shared" si="29"/>
        <v>13699.1259640103</v>
      </c>
      <c r="H299" s="115">
        <v>13699.1259640103</v>
      </c>
      <c r="I299" s="122"/>
      <c r="J299" s="122"/>
      <c r="K299" s="122"/>
      <c r="L299" s="122">
        <f t="shared" si="30"/>
        <v>13699.1259640103</v>
      </c>
      <c r="M299" s="46" t="s">
        <v>37</v>
      </c>
      <c r="N299" s="46" t="s">
        <v>37</v>
      </c>
      <c r="O299" s="46" t="s">
        <v>288</v>
      </c>
      <c r="P299" s="82" t="s">
        <v>488</v>
      </c>
      <c r="Q299" s="125">
        <v>753.451928020566</v>
      </c>
      <c r="R299" s="84" t="s">
        <v>39</v>
      </c>
      <c r="S299" s="82" t="s">
        <v>488</v>
      </c>
      <c r="T299" s="126"/>
      <c r="U299" s="126"/>
      <c r="V299" s="126"/>
    </row>
    <row r="300" s="16" customFormat="1" ht="24" spans="1:22">
      <c r="A300" s="46">
        <v>286</v>
      </c>
      <c r="B300" s="113" t="s">
        <v>599</v>
      </c>
      <c r="C300" s="48" t="str">
        <f t="shared" si="31"/>
        <v>海头地瓜现代农业产业园提升项目</v>
      </c>
      <c r="D300" s="114" t="s">
        <v>697</v>
      </c>
      <c r="E300" s="48" t="s">
        <v>698</v>
      </c>
      <c r="F300" s="48" t="s">
        <v>487</v>
      </c>
      <c r="G300" s="115">
        <f t="shared" si="29"/>
        <v>12720.616966581</v>
      </c>
      <c r="H300" s="115">
        <v>12720.616966581</v>
      </c>
      <c r="I300" s="122"/>
      <c r="J300" s="122"/>
      <c r="K300" s="122"/>
      <c r="L300" s="122">
        <f t="shared" si="30"/>
        <v>12720.616966581</v>
      </c>
      <c r="M300" s="46" t="s">
        <v>37</v>
      </c>
      <c r="N300" s="46" t="s">
        <v>37</v>
      </c>
      <c r="O300" s="46" t="s">
        <v>288</v>
      </c>
      <c r="P300" s="82" t="s">
        <v>488</v>
      </c>
      <c r="Q300" s="125">
        <v>699.633933161955</v>
      </c>
      <c r="R300" s="84" t="s">
        <v>39</v>
      </c>
      <c r="S300" s="82" t="s">
        <v>488</v>
      </c>
      <c r="T300" s="126"/>
      <c r="U300" s="126"/>
      <c r="V300" s="126"/>
    </row>
    <row r="301" s="16" customFormat="1" ht="27" customHeight="1" spans="1:22">
      <c r="A301" s="46">
        <v>287</v>
      </c>
      <c r="B301" s="48" t="s">
        <v>699</v>
      </c>
      <c r="C301" s="48" t="str">
        <f t="shared" si="31"/>
        <v>嘉禾热带作物农业综合开发项目</v>
      </c>
      <c r="D301" s="148" t="s">
        <v>700</v>
      </c>
      <c r="E301" s="48" t="s">
        <v>701</v>
      </c>
      <c r="F301" s="82" t="s">
        <v>637</v>
      </c>
      <c r="G301" s="115">
        <f t="shared" si="29"/>
        <v>30400</v>
      </c>
      <c r="H301" s="149">
        <v>30400</v>
      </c>
      <c r="I301" s="141"/>
      <c r="J301" s="124"/>
      <c r="K301" s="122"/>
      <c r="L301" s="122">
        <f t="shared" si="30"/>
        <v>30400</v>
      </c>
      <c r="M301" s="46" t="s">
        <v>37</v>
      </c>
      <c r="N301" s="46" t="s">
        <v>37</v>
      </c>
      <c r="O301" s="46" t="s">
        <v>288</v>
      </c>
      <c r="P301" s="82" t="s">
        <v>538</v>
      </c>
      <c r="Q301" s="125">
        <v>1672</v>
      </c>
      <c r="R301" s="84" t="s">
        <v>39</v>
      </c>
      <c r="S301" s="82" t="s">
        <v>538</v>
      </c>
      <c r="T301" s="126"/>
      <c r="U301" s="126"/>
      <c r="V301" s="126"/>
    </row>
    <row r="302" s="16" customFormat="1" ht="24" spans="1:22">
      <c r="A302" s="46">
        <v>288</v>
      </c>
      <c r="B302" s="48" t="s">
        <v>699</v>
      </c>
      <c r="C302" s="48" t="str">
        <f t="shared" si="31"/>
        <v>嘉禾热带作物农业综合开发项目</v>
      </c>
      <c r="D302" s="148" t="s">
        <v>702</v>
      </c>
      <c r="E302" s="48" t="s">
        <v>703</v>
      </c>
      <c r="F302" s="82" t="s">
        <v>637</v>
      </c>
      <c r="G302" s="115">
        <f t="shared" si="29"/>
        <v>6594200</v>
      </c>
      <c r="H302" s="149">
        <v>6594200</v>
      </c>
      <c r="I302" s="141"/>
      <c r="J302" s="124"/>
      <c r="K302" s="122"/>
      <c r="L302" s="122">
        <f t="shared" si="30"/>
        <v>6594200</v>
      </c>
      <c r="M302" s="46" t="s">
        <v>37</v>
      </c>
      <c r="N302" s="46" t="s">
        <v>37</v>
      </c>
      <c r="O302" s="46" t="s">
        <v>288</v>
      </c>
      <c r="P302" s="82" t="s">
        <v>538</v>
      </c>
      <c r="Q302" s="125">
        <v>362681</v>
      </c>
      <c r="R302" s="84" t="s">
        <v>39</v>
      </c>
      <c r="S302" s="82" t="s">
        <v>538</v>
      </c>
      <c r="T302" s="126"/>
      <c r="U302" s="126"/>
      <c r="V302" s="126"/>
    </row>
    <row r="303" s="16" customFormat="1" ht="24" spans="1:22">
      <c r="A303" s="46">
        <v>289</v>
      </c>
      <c r="B303" s="48" t="s">
        <v>699</v>
      </c>
      <c r="C303" s="48" t="str">
        <f t="shared" si="31"/>
        <v>嘉禾热带作物农业综合开发项目</v>
      </c>
      <c r="D303" s="148" t="s">
        <v>704</v>
      </c>
      <c r="E303" s="48" t="s">
        <v>705</v>
      </c>
      <c r="F303" s="82" t="s">
        <v>637</v>
      </c>
      <c r="G303" s="115">
        <f t="shared" si="29"/>
        <v>105800</v>
      </c>
      <c r="H303" s="149">
        <v>105800</v>
      </c>
      <c r="I303" s="142"/>
      <c r="J303" s="124"/>
      <c r="K303" s="122"/>
      <c r="L303" s="122">
        <f t="shared" si="30"/>
        <v>105800</v>
      </c>
      <c r="M303" s="46" t="s">
        <v>37</v>
      </c>
      <c r="N303" s="46" t="s">
        <v>37</v>
      </c>
      <c r="O303" s="46" t="s">
        <v>288</v>
      </c>
      <c r="P303" s="82" t="s">
        <v>538</v>
      </c>
      <c r="Q303" s="125">
        <v>5819</v>
      </c>
      <c r="R303" s="84" t="s">
        <v>39</v>
      </c>
      <c r="S303" s="82" t="s">
        <v>538</v>
      </c>
      <c r="T303" s="126"/>
      <c r="U303" s="126"/>
      <c r="V303" s="126"/>
    </row>
    <row r="304" s="16" customFormat="1" ht="24" spans="1:22">
      <c r="A304" s="46">
        <v>290</v>
      </c>
      <c r="B304" s="48" t="s">
        <v>699</v>
      </c>
      <c r="C304" s="48" t="str">
        <f t="shared" si="31"/>
        <v>嘉禾热带作物农业综合开发项目</v>
      </c>
      <c r="D304" s="148" t="s">
        <v>706</v>
      </c>
      <c r="E304" s="48" t="s">
        <v>707</v>
      </c>
      <c r="F304" s="82" t="s">
        <v>637</v>
      </c>
      <c r="G304" s="115">
        <f t="shared" si="29"/>
        <v>2980900</v>
      </c>
      <c r="H304" s="149">
        <v>2980900</v>
      </c>
      <c r="I304" s="142"/>
      <c r="J304" s="124"/>
      <c r="K304" s="122"/>
      <c r="L304" s="122">
        <f t="shared" si="30"/>
        <v>2980900</v>
      </c>
      <c r="M304" s="46" t="s">
        <v>37</v>
      </c>
      <c r="N304" s="46" t="s">
        <v>37</v>
      </c>
      <c r="O304" s="46" t="s">
        <v>288</v>
      </c>
      <c r="P304" s="82" t="s">
        <v>538</v>
      </c>
      <c r="Q304" s="125">
        <v>163949.5</v>
      </c>
      <c r="R304" s="84" t="s">
        <v>39</v>
      </c>
      <c r="S304" s="82" t="s">
        <v>538</v>
      </c>
      <c r="T304" s="126"/>
      <c r="U304" s="126"/>
      <c r="V304" s="126"/>
    </row>
    <row r="305" s="16" customFormat="1" ht="24" spans="1:22">
      <c r="A305" s="46">
        <v>291</v>
      </c>
      <c r="B305" s="48" t="s">
        <v>699</v>
      </c>
      <c r="C305" s="48" t="str">
        <f t="shared" si="31"/>
        <v>嘉禾热带作物农业综合开发项目</v>
      </c>
      <c r="D305" s="148" t="s">
        <v>708</v>
      </c>
      <c r="E305" s="48" t="s">
        <v>709</v>
      </c>
      <c r="F305" s="82" t="s">
        <v>637</v>
      </c>
      <c r="G305" s="115">
        <f t="shared" si="29"/>
        <v>40100</v>
      </c>
      <c r="H305" s="149">
        <v>40100</v>
      </c>
      <c r="I305" s="142"/>
      <c r="J305" s="124"/>
      <c r="K305" s="122"/>
      <c r="L305" s="122">
        <f t="shared" si="30"/>
        <v>40100</v>
      </c>
      <c r="M305" s="46" t="s">
        <v>37</v>
      </c>
      <c r="N305" s="46" t="s">
        <v>37</v>
      </c>
      <c r="O305" s="46" t="s">
        <v>288</v>
      </c>
      <c r="P305" s="82" t="s">
        <v>538</v>
      </c>
      <c r="Q305" s="125">
        <v>2205.5</v>
      </c>
      <c r="R305" s="84" t="s">
        <v>39</v>
      </c>
      <c r="S305" s="82" t="s">
        <v>538</v>
      </c>
      <c r="T305" s="126"/>
      <c r="U305" s="126"/>
      <c r="V305" s="126"/>
    </row>
    <row r="306" s="16" customFormat="1" ht="24" spans="1:22">
      <c r="A306" s="46">
        <v>292</v>
      </c>
      <c r="B306" s="48" t="s">
        <v>699</v>
      </c>
      <c r="C306" s="48" t="str">
        <f t="shared" si="31"/>
        <v>嘉禾热带作物农业综合开发项目</v>
      </c>
      <c r="D306" s="148" t="s">
        <v>710</v>
      </c>
      <c r="E306" s="48" t="s">
        <v>711</v>
      </c>
      <c r="F306" s="82" t="s">
        <v>637</v>
      </c>
      <c r="G306" s="115">
        <f t="shared" si="29"/>
        <v>32700</v>
      </c>
      <c r="H306" s="149">
        <v>32700</v>
      </c>
      <c r="I306" s="142"/>
      <c r="J306" s="124"/>
      <c r="K306" s="122"/>
      <c r="L306" s="122">
        <f t="shared" si="30"/>
        <v>32700</v>
      </c>
      <c r="M306" s="46" t="s">
        <v>37</v>
      </c>
      <c r="N306" s="46" t="s">
        <v>37</v>
      </c>
      <c r="O306" s="46" t="s">
        <v>288</v>
      </c>
      <c r="P306" s="82" t="s">
        <v>538</v>
      </c>
      <c r="Q306" s="125">
        <v>1798.5</v>
      </c>
      <c r="R306" s="84" t="s">
        <v>39</v>
      </c>
      <c r="S306" s="82" t="s">
        <v>538</v>
      </c>
      <c r="T306" s="126"/>
      <c r="U306" s="126"/>
      <c r="V306" s="126"/>
    </row>
    <row r="307" s="16" customFormat="1" ht="24" spans="1:22">
      <c r="A307" s="46">
        <v>293</v>
      </c>
      <c r="B307" s="48" t="s">
        <v>699</v>
      </c>
      <c r="C307" s="48" t="str">
        <f t="shared" si="31"/>
        <v>嘉禾热带作物农业综合开发项目</v>
      </c>
      <c r="D307" s="148" t="s">
        <v>712</v>
      </c>
      <c r="E307" s="48" t="s">
        <v>713</v>
      </c>
      <c r="F307" s="82" t="s">
        <v>637</v>
      </c>
      <c r="G307" s="115">
        <f t="shared" si="29"/>
        <v>17900</v>
      </c>
      <c r="H307" s="149">
        <v>17900</v>
      </c>
      <c r="I307" s="138"/>
      <c r="J307" s="124"/>
      <c r="K307" s="122"/>
      <c r="L307" s="122">
        <f t="shared" si="30"/>
        <v>17900</v>
      </c>
      <c r="M307" s="46" t="s">
        <v>37</v>
      </c>
      <c r="N307" s="46" t="s">
        <v>37</v>
      </c>
      <c r="O307" s="46" t="s">
        <v>288</v>
      </c>
      <c r="P307" s="82" t="s">
        <v>538</v>
      </c>
      <c r="Q307" s="125">
        <v>984.5</v>
      </c>
      <c r="R307" s="84" t="s">
        <v>39</v>
      </c>
      <c r="S307" s="82" t="s">
        <v>538</v>
      </c>
      <c r="T307" s="126"/>
      <c r="U307" s="126"/>
      <c r="V307" s="126"/>
    </row>
    <row r="308" s="16" customFormat="1" ht="24" spans="1:22">
      <c r="A308" s="46">
        <v>294</v>
      </c>
      <c r="B308" s="48" t="s">
        <v>699</v>
      </c>
      <c r="C308" s="48" t="str">
        <f t="shared" si="31"/>
        <v>嘉禾热带作物农业综合开发项目</v>
      </c>
      <c r="D308" s="148" t="s">
        <v>714</v>
      </c>
      <c r="E308" s="48" t="s">
        <v>715</v>
      </c>
      <c r="F308" s="82" t="s">
        <v>637</v>
      </c>
      <c r="G308" s="115">
        <f t="shared" si="29"/>
        <v>58700</v>
      </c>
      <c r="H308" s="149">
        <v>58700</v>
      </c>
      <c r="I308" s="142"/>
      <c r="J308" s="124"/>
      <c r="K308" s="122"/>
      <c r="L308" s="122">
        <f t="shared" si="30"/>
        <v>58700</v>
      </c>
      <c r="M308" s="46" t="s">
        <v>37</v>
      </c>
      <c r="N308" s="46" t="s">
        <v>37</v>
      </c>
      <c r="O308" s="46" t="s">
        <v>288</v>
      </c>
      <c r="P308" s="82" t="s">
        <v>538</v>
      </c>
      <c r="Q308" s="125">
        <v>3228.5</v>
      </c>
      <c r="R308" s="84" t="s">
        <v>39</v>
      </c>
      <c r="S308" s="82" t="s">
        <v>538</v>
      </c>
      <c r="T308" s="126"/>
      <c r="U308" s="126"/>
      <c r="V308" s="126"/>
    </row>
    <row r="309" s="16" customFormat="1" ht="24" spans="1:22">
      <c r="A309" s="46">
        <v>295</v>
      </c>
      <c r="B309" s="48" t="s">
        <v>699</v>
      </c>
      <c r="C309" s="48" t="str">
        <f t="shared" si="31"/>
        <v>嘉禾热带作物农业综合开发项目</v>
      </c>
      <c r="D309" s="148" t="s">
        <v>716</v>
      </c>
      <c r="E309" s="48" t="s">
        <v>717</v>
      </c>
      <c r="F309" s="82" t="s">
        <v>637</v>
      </c>
      <c r="G309" s="115">
        <f t="shared" si="29"/>
        <v>9600</v>
      </c>
      <c r="H309" s="149">
        <v>9600</v>
      </c>
      <c r="I309" s="142"/>
      <c r="J309" s="124"/>
      <c r="K309" s="122"/>
      <c r="L309" s="122">
        <f t="shared" si="30"/>
        <v>9600</v>
      </c>
      <c r="M309" s="46" t="s">
        <v>37</v>
      </c>
      <c r="N309" s="46" t="s">
        <v>37</v>
      </c>
      <c r="O309" s="46" t="s">
        <v>288</v>
      </c>
      <c r="P309" s="82" t="s">
        <v>538</v>
      </c>
      <c r="Q309" s="125">
        <v>528</v>
      </c>
      <c r="R309" s="84" t="s">
        <v>39</v>
      </c>
      <c r="S309" s="82" t="s">
        <v>538</v>
      </c>
      <c r="T309" s="126"/>
      <c r="U309" s="126"/>
      <c r="V309" s="126"/>
    </row>
    <row r="310" s="16" customFormat="1" ht="24" spans="1:22">
      <c r="A310" s="46">
        <v>296</v>
      </c>
      <c r="B310" s="48" t="s">
        <v>699</v>
      </c>
      <c r="C310" s="48" t="str">
        <f t="shared" si="31"/>
        <v>嘉禾热带作物农业综合开发项目</v>
      </c>
      <c r="D310" s="148" t="s">
        <v>718</v>
      </c>
      <c r="E310" s="48" t="s">
        <v>719</v>
      </c>
      <c r="F310" s="82" t="s">
        <v>637</v>
      </c>
      <c r="G310" s="115">
        <f t="shared" si="29"/>
        <v>78900</v>
      </c>
      <c r="H310" s="149">
        <v>78900</v>
      </c>
      <c r="I310" s="142"/>
      <c r="J310" s="124"/>
      <c r="K310" s="124"/>
      <c r="L310" s="122">
        <f t="shared" si="30"/>
        <v>78900</v>
      </c>
      <c r="M310" s="46" t="s">
        <v>37</v>
      </c>
      <c r="N310" s="46" t="s">
        <v>37</v>
      </c>
      <c r="O310" s="46" t="s">
        <v>288</v>
      </c>
      <c r="P310" s="82" t="s">
        <v>538</v>
      </c>
      <c r="Q310" s="125">
        <v>4339.5</v>
      </c>
      <c r="R310" s="84" t="s">
        <v>39</v>
      </c>
      <c r="S310" s="82" t="s">
        <v>538</v>
      </c>
      <c r="T310" s="126"/>
      <c r="U310" s="126"/>
      <c r="V310" s="126"/>
    </row>
    <row r="311" s="16" customFormat="1" ht="24" spans="1:22">
      <c r="A311" s="46">
        <v>297</v>
      </c>
      <c r="B311" s="48" t="s">
        <v>699</v>
      </c>
      <c r="C311" s="48" t="str">
        <f t="shared" si="31"/>
        <v>嘉禾热带作物农业综合开发项目</v>
      </c>
      <c r="D311" s="148" t="s">
        <v>720</v>
      </c>
      <c r="E311" s="48" t="s">
        <v>721</v>
      </c>
      <c r="F311" s="82" t="s">
        <v>637</v>
      </c>
      <c r="G311" s="115">
        <f t="shared" si="29"/>
        <v>67000</v>
      </c>
      <c r="H311" s="149">
        <v>67000</v>
      </c>
      <c r="I311" s="142"/>
      <c r="J311" s="124"/>
      <c r="K311" s="124"/>
      <c r="L311" s="122">
        <f t="shared" si="30"/>
        <v>67000</v>
      </c>
      <c r="M311" s="46" t="s">
        <v>37</v>
      </c>
      <c r="N311" s="46" t="s">
        <v>37</v>
      </c>
      <c r="O311" s="46" t="s">
        <v>288</v>
      </c>
      <c r="P311" s="82" t="s">
        <v>538</v>
      </c>
      <c r="Q311" s="125">
        <v>3685</v>
      </c>
      <c r="R311" s="84" t="s">
        <v>39</v>
      </c>
      <c r="S311" s="82" t="s">
        <v>538</v>
      </c>
      <c r="T311" s="126"/>
      <c r="U311" s="126"/>
      <c r="V311" s="126"/>
    </row>
    <row r="312" s="16" customFormat="1" ht="24" spans="1:22">
      <c r="A312" s="46">
        <v>298</v>
      </c>
      <c r="B312" s="48" t="s">
        <v>699</v>
      </c>
      <c r="C312" s="48" t="str">
        <f t="shared" si="31"/>
        <v>嘉禾热带作物农业综合开发项目</v>
      </c>
      <c r="D312" s="148" t="s">
        <v>722</v>
      </c>
      <c r="E312" s="48" t="s">
        <v>723</v>
      </c>
      <c r="F312" s="82" t="s">
        <v>637</v>
      </c>
      <c r="G312" s="115">
        <f t="shared" si="29"/>
        <v>135600</v>
      </c>
      <c r="H312" s="149">
        <v>135600</v>
      </c>
      <c r="I312" s="142"/>
      <c r="J312" s="124"/>
      <c r="K312" s="124"/>
      <c r="L312" s="122">
        <f t="shared" si="30"/>
        <v>135600</v>
      </c>
      <c r="M312" s="46" t="s">
        <v>37</v>
      </c>
      <c r="N312" s="46" t="s">
        <v>37</v>
      </c>
      <c r="O312" s="46" t="s">
        <v>288</v>
      </c>
      <c r="P312" s="82" t="s">
        <v>538</v>
      </c>
      <c r="Q312" s="125">
        <v>7458</v>
      </c>
      <c r="R312" s="84" t="s">
        <v>39</v>
      </c>
      <c r="S312" s="82" t="s">
        <v>538</v>
      </c>
      <c r="T312" s="126"/>
      <c r="U312" s="126"/>
      <c r="V312" s="126"/>
    </row>
    <row r="313" s="16" customFormat="1" ht="24" spans="1:22">
      <c r="A313" s="46">
        <v>299</v>
      </c>
      <c r="B313" s="48" t="s">
        <v>699</v>
      </c>
      <c r="C313" s="48" t="str">
        <f t="shared" si="31"/>
        <v>嘉禾热带作物农业综合开发项目</v>
      </c>
      <c r="D313" s="148" t="s">
        <v>724</v>
      </c>
      <c r="E313" s="48" t="s">
        <v>725</v>
      </c>
      <c r="F313" s="82" t="s">
        <v>637</v>
      </c>
      <c r="G313" s="115">
        <f t="shared" si="29"/>
        <v>32000</v>
      </c>
      <c r="H313" s="149">
        <v>32000</v>
      </c>
      <c r="I313" s="142"/>
      <c r="J313" s="124"/>
      <c r="K313" s="124"/>
      <c r="L313" s="122">
        <f t="shared" si="30"/>
        <v>32000</v>
      </c>
      <c r="M313" s="46" t="s">
        <v>37</v>
      </c>
      <c r="N313" s="46" t="s">
        <v>37</v>
      </c>
      <c r="O313" s="46" t="s">
        <v>288</v>
      </c>
      <c r="P313" s="82" t="s">
        <v>538</v>
      </c>
      <c r="Q313" s="125">
        <v>1760</v>
      </c>
      <c r="R313" s="84" t="s">
        <v>39</v>
      </c>
      <c r="S313" s="82" t="s">
        <v>538</v>
      </c>
      <c r="T313" s="126"/>
      <c r="U313" s="126"/>
      <c r="V313" s="126"/>
    </row>
    <row r="314" s="16" customFormat="1" ht="24" spans="1:22">
      <c r="A314" s="46">
        <v>300</v>
      </c>
      <c r="B314" s="48" t="s">
        <v>699</v>
      </c>
      <c r="C314" s="48" t="str">
        <f t="shared" si="31"/>
        <v>嘉禾热带作物农业综合开发项目</v>
      </c>
      <c r="D314" s="148" t="s">
        <v>726</v>
      </c>
      <c r="E314" s="48" t="s">
        <v>727</v>
      </c>
      <c r="F314" s="82" t="s">
        <v>637</v>
      </c>
      <c r="G314" s="115">
        <f t="shared" si="29"/>
        <v>15400</v>
      </c>
      <c r="H314" s="149">
        <v>15400</v>
      </c>
      <c r="I314" s="142"/>
      <c r="J314" s="124"/>
      <c r="K314" s="124"/>
      <c r="L314" s="122">
        <f t="shared" si="30"/>
        <v>15400</v>
      </c>
      <c r="M314" s="46" t="s">
        <v>37</v>
      </c>
      <c r="N314" s="46" t="s">
        <v>37</v>
      </c>
      <c r="O314" s="46" t="s">
        <v>288</v>
      </c>
      <c r="P314" s="82" t="s">
        <v>538</v>
      </c>
      <c r="Q314" s="125">
        <v>847</v>
      </c>
      <c r="R314" s="84" t="s">
        <v>39</v>
      </c>
      <c r="S314" s="82" t="s">
        <v>538</v>
      </c>
      <c r="T314" s="126"/>
      <c r="U314" s="126"/>
      <c r="V314" s="126"/>
    </row>
    <row r="315" s="16" customFormat="1" ht="24" spans="1:22">
      <c r="A315" s="46">
        <v>301</v>
      </c>
      <c r="B315" s="48" t="s">
        <v>699</v>
      </c>
      <c r="C315" s="48" t="str">
        <f t="shared" si="31"/>
        <v>嘉禾热带作物农业综合开发项目</v>
      </c>
      <c r="D315" s="148" t="s">
        <v>728</v>
      </c>
      <c r="E315" s="48" t="s">
        <v>729</v>
      </c>
      <c r="F315" s="82" t="s">
        <v>637</v>
      </c>
      <c r="G315" s="115">
        <f t="shared" si="29"/>
        <v>71800</v>
      </c>
      <c r="H315" s="149">
        <v>71800</v>
      </c>
      <c r="I315" s="138"/>
      <c r="J315" s="124"/>
      <c r="K315" s="124"/>
      <c r="L315" s="122">
        <f t="shared" si="30"/>
        <v>71800</v>
      </c>
      <c r="M315" s="46" t="s">
        <v>37</v>
      </c>
      <c r="N315" s="46" t="s">
        <v>37</v>
      </c>
      <c r="O315" s="46" t="s">
        <v>288</v>
      </c>
      <c r="P315" s="82" t="s">
        <v>538</v>
      </c>
      <c r="Q315" s="125">
        <v>3949</v>
      </c>
      <c r="R315" s="84" t="s">
        <v>39</v>
      </c>
      <c r="S315" s="82" t="s">
        <v>538</v>
      </c>
      <c r="T315" s="126"/>
      <c r="U315" s="126"/>
      <c r="V315" s="126"/>
    </row>
    <row r="316" s="16" customFormat="1" ht="24" spans="1:22">
      <c r="A316" s="46">
        <v>302</v>
      </c>
      <c r="B316" s="48" t="s">
        <v>699</v>
      </c>
      <c r="C316" s="48" t="str">
        <f t="shared" si="31"/>
        <v>嘉禾热带作物农业综合开发项目</v>
      </c>
      <c r="D316" s="148" t="s">
        <v>730</v>
      </c>
      <c r="E316" s="48" t="s">
        <v>126</v>
      </c>
      <c r="F316" s="82" t="s">
        <v>637</v>
      </c>
      <c r="G316" s="115">
        <f t="shared" si="29"/>
        <v>32400</v>
      </c>
      <c r="H316" s="149">
        <v>32400</v>
      </c>
      <c r="I316" s="138"/>
      <c r="J316" s="124"/>
      <c r="K316" s="124"/>
      <c r="L316" s="122">
        <f t="shared" si="30"/>
        <v>32400</v>
      </c>
      <c r="M316" s="46" t="s">
        <v>37</v>
      </c>
      <c r="N316" s="46" t="s">
        <v>37</v>
      </c>
      <c r="O316" s="46" t="s">
        <v>288</v>
      </c>
      <c r="P316" s="82" t="s">
        <v>538</v>
      </c>
      <c r="Q316" s="125">
        <v>1782</v>
      </c>
      <c r="R316" s="84" t="s">
        <v>39</v>
      </c>
      <c r="S316" s="82" t="s">
        <v>538</v>
      </c>
      <c r="T316" s="126"/>
      <c r="U316" s="126"/>
      <c r="V316" s="126"/>
    </row>
    <row r="317" s="16" customFormat="1" ht="24" spans="1:22">
      <c r="A317" s="46">
        <v>303</v>
      </c>
      <c r="B317" s="48" t="s">
        <v>699</v>
      </c>
      <c r="C317" s="48" t="str">
        <f t="shared" si="31"/>
        <v>嘉禾热带作物农业综合开发项目</v>
      </c>
      <c r="D317" s="148" t="s">
        <v>731</v>
      </c>
      <c r="E317" s="48" t="s">
        <v>732</v>
      </c>
      <c r="F317" s="82" t="s">
        <v>637</v>
      </c>
      <c r="G317" s="115">
        <f t="shared" si="29"/>
        <v>23700</v>
      </c>
      <c r="H317" s="149">
        <v>23700</v>
      </c>
      <c r="I317" s="143"/>
      <c r="J317" s="124"/>
      <c r="K317" s="124"/>
      <c r="L317" s="122">
        <f t="shared" si="30"/>
        <v>23700</v>
      </c>
      <c r="M317" s="46" t="s">
        <v>37</v>
      </c>
      <c r="N317" s="46" t="s">
        <v>37</v>
      </c>
      <c r="O317" s="46" t="s">
        <v>288</v>
      </c>
      <c r="P317" s="82" t="s">
        <v>538</v>
      </c>
      <c r="Q317" s="125">
        <v>1303.5</v>
      </c>
      <c r="R317" s="84" t="s">
        <v>39</v>
      </c>
      <c r="S317" s="82" t="s">
        <v>538</v>
      </c>
      <c r="T317" s="126"/>
      <c r="U317" s="126"/>
      <c r="V317" s="126"/>
    </row>
    <row r="318" s="16" customFormat="1" ht="24" spans="1:22">
      <c r="A318" s="46">
        <v>304</v>
      </c>
      <c r="B318" s="48" t="s">
        <v>699</v>
      </c>
      <c r="C318" s="48" t="str">
        <f t="shared" si="31"/>
        <v>嘉禾热带作物农业综合开发项目</v>
      </c>
      <c r="D318" s="148" t="s">
        <v>733</v>
      </c>
      <c r="E318" s="48" t="s">
        <v>734</v>
      </c>
      <c r="F318" s="82" t="s">
        <v>637</v>
      </c>
      <c r="G318" s="115">
        <f t="shared" si="29"/>
        <v>56700</v>
      </c>
      <c r="H318" s="149">
        <v>56700</v>
      </c>
      <c r="I318" s="143"/>
      <c r="J318" s="124"/>
      <c r="K318" s="124"/>
      <c r="L318" s="122">
        <f t="shared" si="30"/>
        <v>56700</v>
      </c>
      <c r="M318" s="46" t="s">
        <v>37</v>
      </c>
      <c r="N318" s="46" t="s">
        <v>37</v>
      </c>
      <c r="O318" s="46" t="s">
        <v>288</v>
      </c>
      <c r="P318" s="82" t="s">
        <v>538</v>
      </c>
      <c r="Q318" s="125">
        <v>3118.5</v>
      </c>
      <c r="R318" s="84" t="s">
        <v>39</v>
      </c>
      <c r="S318" s="82" t="s">
        <v>538</v>
      </c>
      <c r="T318" s="126"/>
      <c r="U318" s="126"/>
      <c r="V318" s="126"/>
    </row>
    <row r="319" s="16" customFormat="1" ht="24" spans="1:22">
      <c r="A319" s="46">
        <v>305</v>
      </c>
      <c r="B319" s="48" t="s">
        <v>699</v>
      </c>
      <c r="C319" s="48" t="str">
        <f t="shared" si="31"/>
        <v>嘉禾热带作物农业综合开发项目</v>
      </c>
      <c r="D319" s="148" t="s">
        <v>735</v>
      </c>
      <c r="E319" s="48" t="s">
        <v>736</v>
      </c>
      <c r="F319" s="82" t="s">
        <v>637</v>
      </c>
      <c r="G319" s="115">
        <f t="shared" si="29"/>
        <v>27300</v>
      </c>
      <c r="H319" s="149">
        <v>27300</v>
      </c>
      <c r="I319" s="143"/>
      <c r="J319" s="124"/>
      <c r="K319" s="124"/>
      <c r="L319" s="122">
        <f t="shared" si="30"/>
        <v>27300</v>
      </c>
      <c r="M319" s="46" t="s">
        <v>37</v>
      </c>
      <c r="N319" s="46" t="s">
        <v>37</v>
      </c>
      <c r="O319" s="46" t="s">
        <v>288</v>
      </c>
      <c r="P319" s="82" t="s">
        <v>538</v>
      </c>
      <c r="Q319" s="125">
        <v>1501.5</v>
      </c>
      <c r="R319" s="84" t="s">
        <v>39</v>
      </c>
      <c r="S319" s="82" t="s">
        <v>538</v>
      </c>
      <c r="T319" s="126"/>
      <c r="U319" s="126"/>
      <c r="V319" s="126"/>
    </row>
    <row r="320" s="16" customFormat="1" ht="24" spans="1:22">
      <c r="A320" s="46">
        <v>306</v>
      </c>
      <c r="B320" s="48" t="s">
        <v>699</v>
      </c>
      <c r="C320" s="48" t="str">
        <f t="shared" si="31"/>
        <v>嘉禾热带作物农业综合开发项目</v>
      </c>
      <c r="D320" s="148" t="s">
        <v>737</v>
      </c>
      <c r="E320" s="48" t="s">
        <v>208</v>
      </c>
      <c r="F320" s="82" t="s">
        <v>637</v>
      </c>
      <c r="G320" s="115">
        <f t="shared" si="29"/>
        <v>57400</v>
      </c>
      <c r="H320" s="149">
        <v>57400</v>
      </c>
      <c r="I320" s="143"/>
      <c r="J320" s="124"/>
      <c r="K320" s="124"/>
      <c r="L320" s="122">
        <f t="shared" si="30"/>
        <v>57400</v>
      </c>
      <c r="M320" s="46" t="s">
        <v>37</v>
      </c>
      <c r="N320" s="46" t="s">
        <v>37</v>
      </c>
      <c r="O320" s="46" t="s">
        <v>288</v>
      </c>
      <c r="P320" s="82" t="s">
        <v>538</v>
      </c>
      <c r="Q320" s="125">
        <v>3157</v>
      </c>
      <c r="R320" s="84" t="s">
        <v>39</v>
      </c>
      <c r="S320" s="82" t="s">
        <v>538</v>
      </c>
      <c r="T320" s="126"/>
      <c r="U320" s="126"/>
      <c r="V320" s="126"/>
    </row>
    <row r="321" s="16" customFormat="1" ht="24" spans="1:22">
      <c r="A321" s="46">
        <v>307</v>
      </c>
      <c r="B321" s="113" t="s">
        <v>738</v>
      </c>
      <c r="C321" s="48" t="str">
        <f t="shared" si="31"/>
        <v>蔬菜基地运营项目</v>
      </c>
      <c r="D321" s="114" t="s">
        <v>739</v>
      </c>
      <c r="E321" s="48" t="s">
        <v>740</v>
      </c>
      <c r="F321" s="48" t="s">
        <v>741</v>
      </c>
      <c r="G321" s="115">
        <f t="shared" si="29"/>
        <v>365000</v>
      </c>
      <c r="H321" s="150">
        <v>365000</v>
      </c>
      <c r="I321" s="122"/>
      <c r="J321" s="122"/>
      <c r="K321" s="122"/>
      <c r="L321" s="122">
        <f t="shared" si="30"/>
        <v>365000</v>
      </c>
      <c r="M321" s="46" t="s">
        <v>37</v>
      </c>
      <c r="N321" s="46" t="s">
        <v>37</v>
      </c>
      <c r="O321" s="46" t="s">
        <v>288</v>
      </c>
      <c r="P321" s="82" t="s">
        <v>742</v>
      </c>
      <c r="Q321" s="125">
        <v>20075</v>
      </c>
      <c r="R321" s="84" t="s">
        <v>39</v>
      </c>
      <c r="S321" s="82" t="s">
        <v>742</v>
      </c>
      <c r="T321" s="126"/>
      <c r="U321" s="126"/>
      <c r="V321" s="126"/>
    </row>
    <row r="322" s="16" customFormat="1" ht="24" spans="1:22">
      <c r="A322" s="46">
        <v>308</v>
      </c>
      <c r="B322" s="113" t="s">
        <v>738</v>
      </c>
      <c r="C322" s="48" t="str">
        <f t="shared" si="31"/>
        <v>蔬菜基地运营项目</v>
      </c>
      <c r="D322" s="114" t="s">
        <v>743</v>
      </c>
      <c r="E322" s="48" t="s">
        <v>744</v>
      </c>
      <c r="F322" s="48" t="s">
        <v>741</v>
      </c>
      <c r="G322" s="115">
        <f t="shared" si="29"/>
        <v>318000</v>
      </c>
      <c r="H322" s="150">
        <v>318000</v>
      </c>
      <c r="I322" s="122"/>
      <c r="J322" s="122"/>
      <c r="K322" s="122"/>
      <c r="L322" s="122">
        <f t="shared" si="30"/>
        <v>318000</v>
      </c>
      <c r="M322" s="46" t="s">
        <v>37</v>
      </c>
      <c r="N322" s="46" t="s">
        <v>37</v>
      </c>
      <c r="O322" s="46" t="s">
        <v>288</v>
      </c>
      <c r="P322" s="82" t="s">
        <v>742</v>
      </c>
      <c r="Q322" s="125">
        <v>17490</v>
      </c>
      <c r="R322" s="84" t="s">
        <v>39</v>
      </c>
      <c r="S322" s="82" t="s">
        <v>742</v>
      </c>
      <c r="T322" s="126"/>
      <c r="U322" s="126"/>
      <c r="V322" s="126"/>
    </row>
    <row r="323" s="16" customFormat="1" ht="24" spans="1:22">
      <c r="A323" s="46">
        <v>309</v>
      </c>
      <c r="B323" s="113" t="s">
        <v>738</v>
      </c>
      <c r="C323" s="48" t="str">
        <f t="shared" si="31"/>
        <v>蔬菜基地运营项目</v>
      </c>
      <c r="D323" s="114" t="s">
        <v>745</v>
      </c>
      <c r="E323" s="48" t="s">
        <v>746</v>
      </c>
      <c r="F323" s="48" t="s">
        <v>741</v>
      </c>
      <c r="G323" s="115">
        <f t="shared" si="29"/>
        <v>462000</v>
      </c>
      <c r="H323" s="150">
        <v>462000</v>
      </c>
      <c r="I323" s="122"/>
      <c r="J323" s="122"/>
      <c r="K323" s="122"/>
      <c r="L323" s="122">
        <f t="shared" si="30"/>
        <v>462000</v>
      </c>
      <c r="M323" s="46" t="s">
        <v>37</v>
      </c>
      <c r="N323" s="46" t="s">
        <v>37</v>
      </c>
      <c r="O323" s="46" t="s">
        <v>288</v>
      </c>
      <c r="P323" s="82" t="s">
        <v>742</v>
      </c>
      <c r="Q323" s="125">
        <v>25410</v>
      </c>
      <c r="R323" s="84" t="s">
        <v>39</v>
      </c>
      <c r="S323" s="82" t="s">
        <v>742</v>
      </c>
      <c r="T323" s="126"/>
      <c r="U323" s="126"/>
      <c r="V323" s="126"/>
    </row>
    <row r="324" s="16" customFormat="1" ht="24" spans="1:22">
      <c r="A324" s="46">
        <v>310</v>
      </c>
      <c r="B324" s="113" t="s">
        <v>738</v>
      </c>
      <c r="C324" s="48" t="str">
        <f t="shared" si="31"/>
        <v>蔬菜基地运营项目</v>
      </c>
      <c r="D324" s="114" t="s">
        <v>747</v>
      </c>
      <c r="E324" s="48" t="s">
        <v>748</v>
      </c>
      <c r="F324" s="48" t="s">
        <v>741</v>
      </c>
      <c r="G324" s="115">
        <f t="shared" si="29"/>
        <v>383000</v>
      </c>
      <c r="H324" s="150">
        <v>383000</v>
      </c>
      <c r="I324" s="122"/>
      <c r="J324" s="122"/>
      <c r="K324" s="122"/>
      <c r="L324" s="122">
        <f t="shared" si="30"/>
        <v>383000</v>
      </c>
      <c r="M324" s="46" t="s">
        <v>37</v>
      </c>
      <c r="N324" s="46" t="s">
        <v>37</v>
      </c>
      <c r="O324" s="46" t="s">
        <v>288</v>
      </c>
      <c r="P324" s="82" t="s">
        <v>742</v>
      </c>
      <c r="Q324" s="125">
        <v>21065</v>
      </c>
      <c r="R324" s="84" t="s">
        <v>39</v>
      </c>
      <c r="S324" s="82" t="s">
        <v>742</v>
      </c>
      <c r="T324" s="126"/>
      <c r="U324" s="126"/>
      <c r="V324" s="126"/>
    </row>
    <row r="325" s="16" customFormat="1" ht="24" spans="1:22">
      <c r="A325" s="46">
        <v>311</v>
      </c>
      <c r="B325" s="113" t="s">
        <v>738</v>
      </c>
      <c r="C325" s="48" t="str">
        <f t="shared" si="31"/>
        <v>蔬菜基地运营项目</v>
      </c>
      <c r="D325" s="114" t="s">
        <v>749</v>
      </c>
      <c r="E325" s="48" t="s">
        <v>750</v>
      </c>
      <c r="F325" s="48" t="s">
        <v>741</v>
      </c>
      <c r="G325" s="115">
        <f t="shared" si="29"/>
        <v>406000</v>
      </c>
      <c r="H325" s="150">
        <v>406000</v>
      </c>
      <c r="I325" s="122"/>
      <c r="J325" s="122"/>
      <c r="K325" s="122"/>
      <c r="L325" s="122">
        <f t="shared" si="30"/>
        <v>406000</v>
      </c>
      <c r="M325" s="46" t="s">
        <v>37</v>
      </c>
      <c r="N325" s="46" t="s">
        <v>37</v>
      </c>
      <c r="O325" s="46" t="s">
        <v>288</v>
      </c>
      <c r="P325" s="82" t="s">
        <v>742</v>
      </c>
      <c r="Q325" s="125">
        <v>22330</v>
      </c>
      <c r="R325" s="84" t="s">
        <v>39</v>
      </c>
      <c r="S325" s="82" t="s">
        <v>742</v>
      </c>
      <c r="T325" s="126"/>
      <c r="U325" s="126"/>
      <c r="V325" s="126"/>
    </row>
    <row r="326" s="16" customFormat="1" ht="24" spans="1:22">
      <c r="A326" s="46">
        <v>312</v>
      </c>
      <c r="B326" s="113" t="s">
        <v>738</v>
      </c>
      <c r="C326" s="48" t="str">
        <f t="shared" si="31"/>
        <v>蔬菜基地运营项目</v>
      </c>
      <c r="D326" s="114" t="s">
        <v>751</v>
      </c>
      <c r="E326" s="48" t="s">
        <v>752</v>
      </c>
      <c r="F326" s="48" t="s">
        <v>741</v>
      </c>
      <c r="G326" s="115">
        <f t="shared" si="29"/>
        <v>450000</v>
      </c>
      <c r="H326" s="150">
        <v>450000</v>
      </c>
      <c r="I326" s="122"/>
      <c r="J326" s="122"/>
      <c r="K326" s="122"/>
      <c r="L326" s="122">
        <f t="shared" si="30"/>
        <v>450000</v>
      </c>
      <c r="M326" s="46" t="s">
        <v>37</v>
      </c>
      <c r="N326" s="46" t="s">
        <v>37</v>
      </c>
      <c r="O326" s="46" t="s">
        <v>288</v>
      </c>
      <c r="P326" s="82" t="s">
        <v>742</v>
      </c>
      <c r="Q326" s="125">
        <v>24750</v>
      </c>
      <c r="R326" s="84" t="s">
        <v>39</v>
      </c>
      <c r="S326" s="82" t="s">
        <v>742</v>
      </c>
      <c r="T326" s="126"/>
      <c r="U326" s="126"/>
      <c r="V326" s="126"/>
    </row>
    <row r="327" s="16" customFormat="1" ht="24" spans="1:22">
      <c r="A327" s="46">
        <v>313</v>
      </c>
      <c r="B327" s="113" t="s">
        <v>738</v>
      </c>
      <c r="C327" s="48" t="str">
        <f t="shared" si="31"/>
        <v>蔬菜基地运营项目</v>
      </c>
      <c r="D327" s="114" t="s">
        <v>753</v>
      </c>
      <c r="E327" s="48" t="s">
        <v>754</v>
      </c>
      <c r="F327" s="48" t="s">
        <v>741</v>
      </c>
      <c r="G327" s="115">
        <f t="shared" si="29"/>
        <v>382000</v>
      </c>
      <c r="H327" s="150">
        <v>382000</v>
      </c>
      <c r="I327" s="122"/>
      <c r="J327" s="122"/>
      <c r="K327" s="122"/>
      <c r="L327" s="122">
        <f t="shared" si="30"/>
        <v>382000</v>
      </c>
      <c r="M327" s="46" t="s">
        <v>37</v>
      </c>
      <c r="N327" s="46" t="s">
        <v>37</v>
      </c>
      <c r="O327" s="46" t="s">
        <v>288</v>
      </c>
      <c r="P327" s="82" t="s">
        <v>742</v>
      </c>
      <c r="Q327" s="125">
        <v>21010</v>
      </c>
      <c r="R327" s="84" t="s">
        <v>39</v>
      </c>
      <c r="S327" s="82" t="s">
        <v>742</v>
      </c>
      <c r="T327" s="126"/>
      <c r="U327" s="126"/>
      <c r="V327" s="126"/>
    </row>
    <row r="328" s="16" customFormat="1" ht="24" spans="1:22">
      <c r="A328" s="46">
        <v>314</v>
      </c>
      <c r="B328" s="113" t="s">
        <v>738</v>
      </c>
      <c r="C328" s="48" t="str">
        <f t="shared" si="31"/>
        <v>蔬菜基地运营项目</v>
      </c>
      <c r="D328" s="114" t="s">
        <v>755</v>
      </c>
      <c r="E328" s="48" t="s">
        <v>756</v>
      </c>
      <c r="F328" s="48" t="s">
        <v>741</v>
      </c>
      <c r="G328" s="115">
        <f t="shared" si="29"/>
        <v>406000</v>
      </c>
      <c r="H328" s="137">
        <v>406000</v>
      </c>
      <c r="I328" s="122"/>
      <c r="J328" s="122"/>
      <c r="K328" s="122"/>
      <c r="L328" s="122">
        <f t="shared" si="30"/>
        <v>406000</v>
      </c>
      <c r="M328" s="46" t="s">
        <v>37</v>
      </c>
      <c r="N328" s="46" t="s">
        <v>37</v>
      </c>
      <c r="O328" s="46" t="s">
        <v>288</v>
      </c>
      <c r="P328" s="82" t="s">
        <v>742</v>
      </c>
      <c r="Q328" s="125">
        <v>22330</v>
      </c>
      <c r="R328" s="84" t="s">
        <v>39</v>
      </c>
      <c r="S328" s="82" t="s">
        <v>742</v>
      </c>
      <c r="T328" s="126"/>
      <c r="U328" s="126"/>
      <c r="V328" s="126"/>
    </row>
    <row r="329" s="16" customFormat="1" ht="24" spans="1:22">
      <c r="A329" s="46">
        <v>315</v>
      </c>
      <c r="B329" s="113" t="s">
        <v>738</v>
      </c>
      <c r="C329" s="48" t="str">
        <f t="shared" si="31"/>
        <v>蔬菜基地运营项目</v>
      </c>
      <c r="D329" s="114" t="s">
        <v>757</v>
      </c>
      <c r="E329" s="48" t="s">
        <v>758</v>
      </c>
      <c r="F329" s="48" t="s">
        <v>741</v>
      </c>
      <c r="G329" s="115">
        <f t="shared" si="29"/>
        <v>424000</v>
      </c>
      <c r="H329" s="137">
        <v>424000</v>
      </c>
      <c r="I329" s="122"/>
      <c r="J329" s="122"/>
      <c r="K329" s="122"/>
      <c r="L329" s="122">
        <f t="shared" si="30"/>
        <v>424000</v>
      </c>
      <c r="M329" s="46" t="s">
        <v>37</v>
      </c>
      <c r="N329" s="46" t="s">
        <v>37</v>
      </c>
      <c r="O329" s="46" t="s">
        <v>288</v>
      </c>
      <c r="P329" s="82" t="s">
        <v>742</v>
      </c>
      <c r="Q329" s="125">
        <v>23320</v>
      </c>
      <c r="R329" s="84" t="s">
        <v>39</v>
      </c>
      <c r="S329" s="82" t="s">
        <v>742</v>
      </c>
      <c r="T329" s="126"/>
      <c r="U329" s="126"/>
      <c r="V329" s="126"/>
    </row>
    <row r="330" s="16" customFormat="1" ht="24" spans="1:22">
      <c r="A330" s="46">
        <v>316</v>
      </c>
      <c r="B330" s="48" t="s">
        <v>759</v>
      </c>
      <c r="C330" s="48" t="str">
        <f t="shared" si="31"/>
        <v>南丰镇头佑村委会那早洋蔬菜基地项目</v>
      </c>
      <c r="D330" s="134" t="s">
        <v>760</v>
      </c>
      <c r="E330" s="82" t="s">
        <v>194</v>
      </c>
      <c r="F330" s="82" t="s">
        <v>761</v>
      </c>
      <c r="G330" s="115">
        <f t="shared" ref="G330:G393" si="32">H330</f>
        <v>525966</v>
      </c>
      <c r="H330" s="150">
        <v>525966</v>
      </c>
      <c r="I330" s="135"/>
      <c r="J330" s="135"/>
      <c r="K330" s="135"/>
      <c r="L330" s="135">
        <f t="shared" ref="L330:L393" si="33">H330</f>
        <v>525966</v>
      </c>
      <c r="M330" s="46" t="s">
        <v>37</v>
      </c>
      <c r="N330" s="46" t="s">
        <v>37</v>
      </c>
      <c r="O330" s="46" t="s">
        <v>288</v>
      </c>
      <c r="P330" s="82" t="s">
        <v>762</v>
      </c>
      <c r="Q330" s="125">
        <v>28928.13</v>
      </c>
      <c r="R330" s="84" t="s">
        <v>39</v>
      </c>
      <c r="S330" s="82" t="s">
        <v>762</v>
      </c>
      <c r="T330" s="126"/>
      <c r="U330" s="126"/>
      <c r="V330" s="126"/>
    </row>
    <row r="331" s="16" customFormat="1" ht="24" spans="1:22">
      <c r="A331" s="46">
        <v>317</v>
      </c>
      <c r="B331" s="48" t="s">
        <v>759</v>
      </c>
      <c r="C331" s="48" t="str">
        <f t="shared" si="31"/>
        <v>南丰镇头佑村委会那早洋蔬菜基地项目</v>
      </c>
      <c r="D331" s="134" t="s">
        <v>763</v>
      </c>
      <c r="E331" s="82" t="s">
        <v>236</v>
      </c>
      <c r="F331" s="82" t="s">
        <v>761</v>
      </c>
      <c r="G331" s="115">
        <f t="shared" si="32"/>
        <v>2924704</v>
      </c>
      <c r="H331" s="150">
        <v>2924704</v>
      </c>
      <c r="I331" s="135"/>
      <c r="J331" s="135"/>
      <c r="K331" s="135"/>
      <c r="L331" s="135">
        <f t="shared" si="33"/>
        <v>2924704</v>
      </c>
      <c r="M331" s="46" t="s">
        <v>37</v>
      </c>
      <c r="N331" s="46" t="s">
        <v>37</v>
      </c>
      <c r="O331" s="46" t="s">
        <v>288</v>
      </c>
      <c r="P331" s="82" t="s">
        <v>762</v>
      </c>
      <c r="Q331" s="125">
        <v>160858.72</v>
      </c>
      <c r="R331" s="84" t="s">
        <v>39</v>
      </c>
      <c r="S331" s="82" t="s">
        <v>762</v>
      </c>
      <c r="T331" s="126"/>
      <c r="U331" s="126"/>
      <c r="V331" s="126"/>
    </row>
    <row r="332" s="16" customFormat="1" ht="24" spans="1:22">
      <c r="A332" s="46">
        <v>318</v>
      </c>
      <c r="B332" s="48" t="s">
        <v>759</v>
      </c>
      <c r="C332" s="48" t="str">
        <f t="shared" ref="C332:C395" si="34">B332</f>
        <v>南丰镇头佑村委会那早洋蔬菜基地项目</v>
      </c>
      <c r="D332" s="134" t="s">
        <v>764</v>
      </c>
      <c r="E332" s="82" t="s">
        <v>765</v>
      </c>
      <c r="F332" s="82" t="s">
        <v>761</v>
      </c>
      <c r="G332" s="115">
        <f t="shared" si="32"/>
        <v>735230</v>
      </c>
      <c r="H332" s="150">
        <v>735230</v>
      </c>
      <c r="I332" s="135"/>
      <c r="J332" s="135"/>
      <c r="K332" s="135"/>
      <c r="L332" s="135">
        <f t="shared" si="33"/>
        <v>735230</v>
      </c>
      <c r="M332" s="46" t="s">
        <v>37</v>
      </c>
      <c r="N332" s="46" t="s">
        <v>37</v>
      </c>
      <c r="O332" s="46" t="s">
        <v>288</v>
      </c>
      <c r="P332" s="82" t="s">
        <v>762</v>
      </c>
      <c r="Q332" s="125">
        <v>40437.65</v>
      </c>
      <c r="R332" s="84" t="s">
        <v>39</v>
      </c>
      <c r="S332" s="82" t="s">
        <v>762</v>
      </c>
      <c r="T332" s="126"/>
      <c r="U332" s="126"/>
      <c r="V332" s="126"/>
    </row>
    <row r="333" s="16" customFormat="1" ht="24" spans="1:22">
      <c r="A333" s="46">
        <v>319</v>
      </c>
      <c r="B333" s="48" t="s">
        <v>759</v>
      </c>
      <c r="C333" s="48" t="str">
        <f t="shared" si="34"/>
        <v>南丰镇头佑村委会那早洋蔬菜基地项目</v>
      </c>
      <c r="D333" s="134" t="s">
        <v>766</v>
      </c>
      <c r="E333" s="82" t="s">
        <v>274</v>
      </c>
      <c r="F333" s="82" t="s">
        <v>761</v>
      </c>
      <c r="G333" s="115">
        <f t="shared" si="32"/>
        <v>1335000</v>
      </c>
      <c r="H333" s="150">
        <v>1335000</v>
      </c>
      <c r="I333" s="135"/>
      <c r="J333" s="135"/>
      <c r="K333" s="135"/>
      <c r="L333" s="135">
        <f t="shared" si="33"/>
        <v>1335000</v>
      </c>
      <c r="M333" s="46" t="s">
        <v>37</v>
      </c>
      <c r="N333" s="46" t="s">
        <v>37</v>
      </c>
      <c r="O333" s="46" t="s">
        <v>288</v>
      </c>
      <c r="P333" s="82" t="s">
        <v>762</v>
      </c>
      <c r="Q333" s="125">
        <v>73425</v>
      </c>
      <c r="R333" s="84" t="s">
        <v>39</v>
      </c>
      <c r="S333" s="82" t="s">
        <v>762</v>
      </c>
      <c r="T333" s="126"/>
      <c r="U333" s="126"/>
      <c r="V333" s="126"/>
    </row>
    <row r="334" s="16" customFormat="1" ht="24" spans="1:22">
      <c r="A334" s="46">
        <v>320</v>
      </c>
      <c r="B334" s="48" t="s">
        <v>767</v>
      </c>
      <c r="C334" s="48" t="str">
        <f t="shared" si="34"/>
        <v>2024年南丰镇现代高质量发展产业园建设项目</v>
      </c>
      <c r="D334" s="134" t="s">
        <v>768</v>
      </c>
      <c r="E334" s="48" t="s">
        <v>35</v>
      </c>
      <c r="F334" s="82" t="s">
        <v>769</v>
      </c>
      <c r="G334" s="115">
        <f t="shared" si="32"/>
        <v>153546</v>
      </c>
      <c r="H334" s="150">
        <v>153546</v>
      </c>
      <c r="I334" s="135"/>
      <c r="J334" s="135"/>
      <c r="K334" s="135"/>
      <c r="L334" s="135">
        <f t="shared" si="33"/>
        <v>153546</v>
      </c>
      <c r="M334" s="46" t="s">
        <v>37</v>
      </c>
      <c r="N334" s="46" t="s">
        <v>37</v>
      </c>
      <c r="O334" s="46" t="s">
        <v>288</v>
      </c>
      <c r="P334" s="82" t="s">
        <v>538</v>
      </c>
      <c r="Q334" s="125">
        <v>8445.03</v>
      </c>
      <c r="R334" s="84" t="s">
        <v>39</v>
      </c>
      <c r="S334" s="82" t="s">
        <v>538</v>
      </c>
      <c r="T334" s="126"/>
      <c r="U334" s="126"/>
      <c r="V334" s="126"/>
    </row>
    <row r="335" s="16" customFormat="1" ht="24" spans="1:22">
      <c r="A335" s="46">
        <v>321</v>
      </c>
      <c r="B335" s="48" t="s">
        <v>767</v>
      </c>
      <c r="C335" s="48" t="str">
        <f t="shared" si="34"/>
        <v>2024年南丰镇现代高质量发展产业园建设项目</v>
      </c>
      <c r="D335" s="134" t="s">
        <v>770</v>
      </c>
      <c r="E335" s="82" t="s">
        <v>769</v>
      </c>
      <c r="F335" s="82" t="s">
        <v>769</v>
      </c>
      <c r="G335" s="115">
        <f t="shared" si="32"/>
        <v>33017</v>
      </c>
      <c r="H335" s="150">
        <v>33017</v>
      </c>
      <c r="I335" s="135"/>
      <c r="J335" s="135"/>
      <c r="K335" s="135"/>
      <c r="L335" s="135">
        <f t="shared" si="33"/>
        <v>33017</v>
      </c>
      <c r="M335" s="46" t="s">
        <v>37</v>
      </c>
      <c r="N335" s="46" t="s">
        <v>37</v>
      </c>
      <c r="O335" s="46" t="s">
        <v>288</v>
      </c>
      <c r="P335" s="82" t="s">
        <v>538</v>
      </c>
      <c r="Q335" s="125">
        <v>1815.935</v>
      </c>
      <c r="R335" s="84" t="s">
        <v>39</v>
      </c>
      <c r="S335" s="82" t="s">
        <v>538</v>
      </c>
      <c r="T335" s="126"/>
      <c r="U335" s="126"/>
      <c r="V335" s="126"/>
    </row>
    <row r="336" s="16" customFormat="1" ht="24" spans="1:22">
      <c r="A336" s="46">
        <v>322</v>
      </c>
      <c r="B336" s="48" t="s">
        <v>767</v>
      </c>
      <c r="C336" s="48" t="str">
        <f t="shared" si="34"/>
        <v>2024年南丰镇现代高质量发展产业园建设项目</v>
      </c>
      <c r="D336" s="134" t="s">
        <v>771</v>
      </c>
      <c r="E336" s="82" t="s">
        <v>772</v>
      </c>
      <c r="F336" s="82" t="s">
        <v>769</v>
      </c>
      <c r="G336" s="115">
        <f t="shared" si="32"/>
        <v>59778</v>
      </c>
      <c r="H336" s="150">
        <v>59778</v>
      </c>
      <c r="I336" s="135"/>
      <c r="J336" s="135"/>
      <c r="K336" s="135"/>
      <c r="L336" s="135">
        <f t="shared" si="33"/>
        <v>59778</v>
      </c>
      <c r="M336" s="46" t="s">
        <v>37</v>
      </c>
      <c r="N336" s="46" t="s">
        <v>37</v>
      </c>
      <c r="O336" s="46" t="s">
        <v>288</v>
      </c>
      <c r="P336" s="82" t="s">
        <v>538</v>
      </c>
      <c r="Q336" s="125">
        <v>3287.79</v>
      </c>
      <c r="R336" s="84" t="s">
        <v>39</v>
      </c>
      <c r="S336" s="82" t="s">
        <v>538</v>
      </c>
      <c r="T336" s="126"/>
      <c r="U336" s="126"/>
      <c r="V336" s="126"/>
    </row>
    <row r="337" s="16" customFormat="1" ht="24" spans="1:22">
      <c r="A337" s="46">
        <v>323</v>
      </c>
      <c r="B337" s="48" t="s">
        <v>767</v>
      </c>
      <c r="C337" s="48" t="str">
        <f t="shared" si="34"/>
        <v>2024年南丰镇现代高质量发展产业园建设项目</v>
      </c>
      <c r="D337" s="134" t="s">
        <v>773</v>
      </c>
      <c r="E337" s="82" t="s">
        <v>774</v>
      </c>
      <c r="F337" s="82" t="s">
        <v>769</v>
      </c>
      <c r="G337" s="115">
        <f t="shared" si="32"/>
        <v>147790</v>
      </c>
      <c r="H337" s="151">
        <v>147790</v>
      </c>
      <c r="I337" s="135"/>
      <c r="J337" s="135"/>
      <c r="K337" s="135"/>
      <c r="L337" s="135">
        <f t="shared" si="33"/>
        <v>147790</v>
      </c>
      <c r="M337" s="46" t="s">
        <v>37</v>
      </c>
      <c r="N337" s="46" t="s">
        <v>37</v>
      </c>
      <c r="O337" s="46" t="s">
        <v>288</v>
      </c>
      <c r="P337" s="82" t="s">
        <v>538</v>
      </c>
      <c r="Q337" s="125">
        <v>8128.45</v>
      </c>
      <c r="R337" s="84" t="s">
        <v>39</v>
      </c>
      <c r="S337" s="82" t="s">
        <v>538</v>
      </c>
      <c r="T337" s="126"/>
      <c r="U337" s="126"/>
      <c r="V337" s="126"/>
    </row>
    <row r="338" s="16" customFormat="1" ht="27" customHeight="1" spans="1:22">
      <c r="A338" s="46">
        <v>324</v>
      </c>
      <c r="B338" s="48" t="s">
        <v>767</v>
      </c>
      <c r="C338" s="48" t="str">
        <f t="shared" si="34"/>
        <v>2024年南丰镇现代高质量发展产业园建设项目</v>
      </c>
      <c r="D338" s="134" t="s">
        <v>775</v>
      </c>
      <c r="E338" s="82" t="s">
        <v>776</v>
      </c>
      <c r="F338" s="82" t="s">
        <v>769</v>
      </c>
      <c r="G338" s="115">
        <f t="shared" si="32"/>
        <v>96445</v>
      </c>
      <c r="H338" s="151">
        <v>96445</v>
      </c>
      <c r="I338" s="135"/>
      <c r="J338" s="135"/>
      <c r="K338" s="135"/>
      <c r="L338" s="135">
        <f t="shared" si="33"/>
        <v>96445</v>
      </c>
      <c r="M338" s="46" t="s">
        <v>37</v>
      </c>
      <c r="N338" s="46" t="s">
        <v>37</v>
      </c>
      <c r="O338" s="46" t="s">
        <v>288</v>
      </c>
      <c r="P338" s="82" t="s">
        <v>538</v>
      </c>
      <c r="Q338" s="125">
        <v>5304.475</v>
      </c>
      <c r="R338" s="84" t="s">
        <v>39</v>
      </c>
      <c r="S338" s="82" t="s">
        <v>538</v>
      </c>
      <c r="T338" s="126"/>
      <c r="U338" s="126"/>
      <c r="V338" s="126"/>
    </row>
    <row r="339" s="16" customFormat="1" ht="24" spans="1:22">
      <c r="A339" s="46">
        <v>325</v>
      </c>
      <c r="B339" s="48" t="s">
        <v>767</v>
      </c>
      <c r="C339" s="48" t="str">
        <f t="shared" si="34"/>
        <v>2024年南丰镇现代高质量发展产业园建设项目</v>
      </c>
      <c r="D339" s="134" t="s">
        <v>777</v>
      </c>
      <c r="E339" s="82" t="s">
        <v>778</v>
      </c>
      <c r="F339" s="82" t="s">
        <v>769</v>
      </c>
      <c r="G339" s="115">
        <f t="shared" si="32"/>
        <v>95678</v>
      </c>
      <c r="H339" s="152">
        <v>95678</v>
      </c>
      <c r="I339" s="124"/>
      <c r="J339" s="124"/>
      <c r="K339" s="124"/>
      <c r="L339" s="135">
        <f t="shared" si="33"/>
        <v>95678</v>
      </c>
      <c r="M339" s="46" t="s">
        <v>37</v>
      </c>
      <c r="N339" s="46" t="s">
        <v>37</v>
      </c>
      <c r="O339" s="46" t="s">
        <v>288</v>
      </c>
      <c r="P339" s="82" t="s">
        <v>538</v>
      </c>
      <c r="Q339" s="125">
        <v>5262.29</v>
      </c>
      <c r="R339" s="84" t="s">
        <v>39</v>
      </c>
      <c r="S339" s="82" t="s">
        <v>538</v>
      </c>
      <c r="T339" s="126"/>
      <c r="U339" s="126"/>
      <c r="V339" s="126"/>
    </row>
    <row r="340" s="16" customFormat="1" ht="24" spans="1:22">
      <c r="A340" s="46">
        <v>326</v>
      </c>
      <c r="B340" s="48" t="s">
        <v>767</v>
      </c>
      <c r="C340" s="48" t="str">
        <f t="shared" si="34"/>
        <v>2024年南丰镇现代高质量发展产业园建设项目</v>
      </c>
      <c r="D340" s="134" t="s">
        <v>779</v>
      </c>
      <c r="E340" s="82" t="s">
        <v>194</v>
      </c>
      <c r="F340" s="82" t="s">
        <v>769</v>
      </c>
      <c r="G340" s="115">
        <f t="shared" si="32"/>
        <v>2564890</v>
      </c>
      <c r="H340" s="152">
        <v>2564890</v>
      </c>
      <c r="I340" s="124"/>
      <c r="J340" s="124"/>
      <c r="K340" s="124"/>
      <c r="L340" s="135">
        <f t="shared" si="33"/>
        <v>2564890</v>
      </c>
      <c r="M340" s="46" t="s">
        <v>37</v>
      </c>
      <c r="N340" s="46" t="s">
        <v>37</v>
      </c>
      <c r="O340" s="46" t="s">
        <v>288</v>
      </c>
      <c r="P340" s="82" t="s">
        <v>538</v>
      </c>
      <c r="Q340" s="125">
        <v>141068.95</v>
      </c>
      <c r="R340" s="84" t="s">
        <v>39</v>
      </c>
      <c r="S340" s="82" t="s">
        <v>538</v>
      </c>
      <c r="T340" s="126"/>
      <c r="U340" s="126"/>
      <c r="V340" s="126"/>
    </row>
    <row r="341" s="16" customFormat="1" ht="24" spans="1:22">
      <c r="A341" s="46">
        <v>327</v>
      </c>
      <c r="B341" s="48" t="s">
        <v>767</v>
      </c>
      <c r="C341" s="48" t="str">
        <f t="shared" si="34"/>
        <v>2024年南丰镇现代高质量发展产业园建设项目</v>
      </c>
      <c r="D341" s="134" t="s">
        <v>780</v>
      </c>
      <c r="E341" s="82" t="s">
        <v>765</v>
      </c>
      <c r="F341" s="82" t="s">
        <v>769</v>
      </c>
      <c r="G341" s="115">
        <f t="shared" si="32"/>
        <v>3579379</v>
      </c>
      <c r="H341" s="152">
        <v>3579379</v>
      </c>
      <c r="I341" s="124"/>
      <c r="J341" s="124"/>
      <c r="K341" s="124"/>
      <c r="L341" s="135">
        <f t="shared" si="33"/>
        <v>3579379</v>
      </c>
      <c r="M341" s="46" t="s">
        <v>37</v>
      </c>
      <c r="N341" s="46" t="s">
        <v>37</v>
      </c>
      <c r="O341" s="46" t="s">
        <v>288</v>
      </c>
      <c r="P341" s="82" t="s">
        <v>538</v>
      </c>
      <c r="Q341" s="125">
        <v>196865.845</v>
      </c>
      <c r="R341" s="84" t="s">
        <v>39</v>
      </c>
      <c r="S341" s="82" t="s">
        <v>538</v>
      </c>
      <c r="T341" s="126"/>
      <c r="U341" s="126"/>
      <c r="V341" s="126"/>
    </row>
    <row r="342" s="16" customFormat="1" ht="24" spans="1:22">
      <c r="A342" s="46">
        <v>328</v>
      </c>
      <c r="B342" s="48" t="s">
        <v>767</v>
      </c>
      <c r="C342" s="48" t="str">
        <f t="shared" si="34"/>
        <v>2024年南丰镇现代高质量发展产业园建设项目</v>
      </c>
      <c r="D342" s="134" t="s">
        <v>781</v>
      </c>
      <c r="E342" s="82" t="s">
        <v>782</v>
      </c>
      <c r="F342" s="82" t="s">
        <v>769</v>
      </c>
      <c r="G342" s="115">
        <f t="shared" si="32"/>
        <v>97026</v>
      </c>
      <c r="H342" s="152">
        <v>97026</v>
      </c>
      <c r="I342" s="124"/>
      <c r="J342" s="124"/>
      <c r="K342" s="124"/>
      <c r="L342" s="135">
        <f t="shared" si="33"/>
        <v>97026</v>
      </c>
      <c r="M342" s="46" t="s">
        <v>37</v>
      </c>
      <c r="N342" s="46" t="s">
        <v>37</v>
      </c>
      <c r="O342" s="46" t="s">
        <v>288</v>
      </c>
      <c r="P342" s="82" t="s">
        <v>538</v>
      </c>
      <c r="Q342" s="125">
        <v>5336.43</v>
      </c>
      <c r="R342" s="84" t="s">
        <v>39</v>
      </c>
      <c r="S342" s="82" t="s">
        <v>538</v>
      </c>
      <c r="T342" s="126"/>
      <c r="U342" s="126"/>
      <c r="V342" s="126"/>
    </row>
    <row r="343" s="16" customFormat="1" ht="24" spans="1:22">
      <c r="A343" s="46">
        <v>329</v>
      </c>
      <c r="B343" s="48" t="s">
        <v>767</v>
      </c>
      <c r="C343" s="48" t="str">
        <f t="shared" si="34"/>
        <v>2024年南丰镇现代高质量发展产业园建设项目</v>
      </c>
      <c r="D343" s="134" t="s">
        <v>783</v>
      </c>
      <c r="E343" s="82" t="s">
        <v>274</v>
      </c>
      <c r="F343" s="82" t="s">
        <v>769</v>
      </c>
      <c r="G343" s="115">
        <f t="shared" si="32"/>
        <v>2679230</v>
      </c>
      <c r="H343" s="152">
        <v>2679230</v>
      </c>
      <c r="I343" s="124"/>
      <c r="J343" s="124"/>
      <c r="K343" s="124"/>
      <c r="L343" s="135">
        <f t="shared" si="33"/>
        <v>2679230</v>
      </c>
      <c r="M343" s="46" t="s">
        <v>37</v>
      </c>
      <c r="N343" s="46" t="s">
        <v>37</v>
      </c>
      <c r="O343" s="46" t="s">
        <v>288</v>
      </c>
      <c r="P343" s="82" t="s">
        <v>538</v>
      </c>
      <c r="Q343" s="125">
        <v>147357.65</v>
      </c>
      <c r="R343" s="84" t="s">
        <v>39</v>
      </c>
      <c r="S343" s="82" t="s">
        <v>538</v>
      </c>
      <c r="T343" s="126"/>
      <c r="U343" s="126"/>
      <c r="V343" s="126"/>
    </row>
    <row r="344" s="16" customFormat="1" ht="24" spans="1:22">
      <c r="A344" s="46">
        <v>330</v>
      </c>
      <c r="B344" s="48" t="s">
        <v>767</v>
      </c>
      <c r="C344" s="48" t="str">
        <f t="shared" si="34"/>
        <v>2024年南丰镇现代高质量发展产业园建设项目</v>
      </c>
      <c r="D344" s="134" t="s">
        <v>784</v>
      </c>
      <c r="E344" s="82" t="s">
        <v>785</v>
      </c>
      <c r="F344" s="82" t="s">
        <v>769</v>
      </c>
      <c r="G344" s="115">
        <f t="shared" si="32"/>
        <v>116121</v>
      </c>
      <c r="H344" s="152">
        <v>116121</v>
      </c>
      <c r="I344" s="124"/>
      <c r="J344" s="124"/>
      <c r="K344" s="124"/>
      <c r="L344" s="135">
        <f t="shared" si="33"/>
        <v>116121</v>
      </c>
      <c r="M344" s="46" t="s">
        <v>37</v>
      </c>
      <c r="N344" s="46" t="s">
        <v>37</v>
      </c>
      <c r="O344" s="46" t="s">
        <v>288</v>
      </c>
      <c r="P344" s="82" t="s">
        <v>538</v>
      </c>
      <c r="Q344" s="125">
        <v>6386.655</v>
      </c>
      <c r="R344" s="84" t="s">
        <v>39</v>
      </c>
      <c r="S344" s="82" t="s">
        <v>538</v>
      </c>
      <c r="T344" s="126"/>
      <c r="U344" s="126"/>
      <c r="V344" s="126"/>
    </row>
    <row r="345" s="16" customFormat="1" ht="24" spans="1:22">
      <c r="A345" s="46">
        <v>331</v>
      </c>
      <c r="B345" s="113" t="s">
        <v>284</v>
      </c>
      <c r="C345" s="48" t="str">
        <f t="shared" si="34"/>
        <v>那大禾锋米厂项目</v>
      </c>
      <c r="D345" s="114" t="s">
        <v>786</v>
      </c>
      <c r="E345" s="82" t="s">
        <v>787</v>
      </c>
      <c r="F345" s="82" t="s">
        <v>788</v>
      </c>
      <c r="G345" s="115">
        <f t="shared" si="32"/>
        <v>850045.44</v>
      </c>
      <c r="H345" s="150">
        <v>850045.44</v>
      </c>
      <c r="I345" s="122"/>
      <c r="J345" s="122"/>
      <c r="K345" s="122"/>
      <c r="L345" s="122">
        <f t="shared" si="33"/>
        <v>850045.44</v>
      </c>
      <c r="M345" s="46" t="s">
        <v>37</v>
      </c>
      <c r="N345" s="46" t="s">
        <v>37</v>
      </c>
      <c r="O345" s="46" t="s">
        <v>288</v>
      </c>
      <c r="P345" s="82" t="s">
        <v>789</v>
      </c>
      <c r="Q345" s="125">
        <v>46752.4992</v>
      </c>
      <c r="R345" s="84" t="s">
        <v>39</v>
      </c>
      <c r="S345" s="82" t="s">
        <v>789</v>
      </c>
      <c r="T345" s="126"/>
      <c r="U345" s="126"/>
      <c r="V345" s="126"/>
    </row>
    <row r="346" s="16" customFormat="1" ht="24" spans="1:22">
      <c r="A346" s="46">
        <v>332</v>
      </c>
      <c r="B346" s="113" t="s">
        <v>284</v>
      </c>
      <c r="C346" s="48" t="str">
        <f t="shared" si="34"/>
        <v>那大禾锋米厂项目</v>
      </c>
      <c r="D346" s="114" t="s">
        <v>790</v>
      </c>
      <c r="E346" s="82" t="s">
        <v>791</v>
      </c>
      <c r="F346" s="82" t="s">
        <v>788</v>
      </c>
      <c r="G346" s="115">
        <f t="shared" si="32"/>
        <v>933057.69</v>
      </c>
      <c r="H346" s="150">
        <v>933057.69</v>
      </c>
      <c r="I346" s="122"/>
      <c r="J346" s="122"/>
      <c r="K346" s="122"/>
      <c r="L346" s="122">
        <f t="shared" si="33"/>
        <v>933057.69</v>
      </c>
      <c r="M346" s="46" t="s">
        <v>37</v>
      </c>
      <c r="N346" s="46" t="s">
        <v>37</v>
      </c>
      <c r="O346" s="46" t="s">
        <v>288</v>
      </c>
      <c r="P346" s="82" t="s">
        <v>789</v>
      </c>
      <c r="Q346" s="125">
        <v>51318.17295</v>
      </c>
      <c r="R346" s="84" t="s">
        <v>39</v>
      </c>
      <c r="S346" s="82" t="s">
        <v>789</v>
      </c>
      <c r="T346" s="126"/>
      <c r="U346" s="126"/>
      <c r="V346" s="126"/>
    </row>
    <row r="347" s="16" customFormat="1" ht="24" spans="1:22">
      <c r="A347" s="46">
        <v>333</v>
      </c>
      <c r="B347" s="113" t="s">
        <v>284</v>
      </c>
      <c r="C347" s="48" t="str">
        <f t="shared" si="34"/>
        <v>那大禾锋米厂项目</v>
      </c>
      <c r="D347" s="114" t="s">
        <v>792</v>
      </c>
      <c r="E347" s="82" t="s">
        <v>793</v>
      </c>
      <c r="F347" s="82" t="s">
        <v>788</v>
      </c>
      <c r="G347" s="115">
        <f t="shared" si="32"/>
        <v>643068.23</v>
      </c>
      <c r="H347" s="150">
        <v>643068.23</v>
      </c>
      <c r="I347" s="122"/>
      <c r="J347" s="122"/>
      <c r="K347" s="122"/>
      <c r="L347" s="122">
        <f t="shared" si="33"/>
        <v>643068.23</v>
      </c>
      <c r="M347" s="46" t="s">
        <v>37</v>
      </c>
      <c r="N347" s="46" t="s">
        <v>37</v>
      </c>
      <c r="O347" s="46" t="s">
        <v>288</v>
      </c>
      <c r="P347" s="82" t="s">
        <v>789</v>
      </c>
      <c r="Q347" s="125">
        <v>35368.75265</v>
      </c>
      <c r="R347" s="84" t="s">
        <v>39</v>
      </c>
      <c r="S347" s="82" t="s">
        <v>789</v>
      </c>
      <c r="T347" s="126"/>
      <c r="U347" s="126"/>
      <c r="V347" s="126"/>
    </row>
    <row r="348" s="16" customFormat="1" ht="24" spans="1:22">
      <c r="A348" s="46">
        <v>334</v>
      </c>
      <c r="B348" s="113" t="s">
        <v>284</v>
      </c>
      <c r="C348" s="48" t="str">
        <f t="shared" si="34"/>
        <v>那大禾锋米厂项目</v>
      </c>
      <c r="D348" s="114" t="s">
        <v>794</v>
      </c>
      <c r="E348" s="82" t="s">
        <v>795</v>
      </c>
      <c r="F348" s="82" t="s">
        <v>788</v>
      </c>
      <c r="G348" s="115">
        <f t="shared" si="32"/>
        <v>474830.07</v>
      </c>
      <c r="H348" s="150">
        <v>474830.07</v>
      </c>
      <c r="I348" s="122"/>
      <c r="J348" s="122"/>
      <c r="K348" s="122"/>
      <c r="L348" s="122">
        <f t="shared" si="33"/>
        <v>474830.07</v>
      </c>
      <c r="M348" s="46" t="s">
        <v>37</v>
      </c>
      <c r="N348" s="46" t="s">
        <v>37</v>
      </c>
      <c r="O348" s="46" t="s">
        <v>288</v>
      </c>
      <c r="P348" s="82" t="s">
        <v>789</v>
      </c>
      <c r="Q348" s="125">
        <v>26115.65385</v>
      </c>
      <c r="R348" s="84" t="s">
        <v>39</v>
      </c>
      <c r="S348" s="82" t="s">
        <v>789</v>
      </c>
      <c r="T348" s="126"/>
      <c r="U348" s="126"/>
      <c r="V348" s="126"/>
    </row>
    <row r="349" s="16" customFormat="1" ht="24" spans="1:22">
      <c r="A349" s="46">
        <v>335</v>
      </c>
      <c r="B349" s="113" t="s">
        <v>284</v>
      </c>
      <c r="C349" s="48" t="str">
        <f t="shared" si="34"/>
        <v>那大禾锋米厂项目</v>
      </c>
      <c r="D349" s="114" t="s">
        <v>796</v>
      </c>
      <c r="E349" s="48" t="s">
        <v>122</v>
      </c>
      <c r="F349" s="82" t="s">
        <v>788</v>
      </c>
      <c r="G349" s="115">
        <f t="shared" si="32"/>
        <v>15418</v>
      </c>
      <c r="H349" s="150">
        <v>15418</v>
      </c>
      <c r="I349" s="122"/>
      <c r="J349" s="122"/>
      <c r="K349" s="122"/>
      <c r="L349" s="122">
        <f t="shared" si="33"/>
        <v>15418</v>
      </c>
      <c r="M349" s="46" t="s">
        <v>37</v>
      </c>
      <c r="N349" s="46" t="s">
        <v>37</v>
      </c>
      <c r="O349" s="46" t="s">
        <v>288</v>
      </c>
      <c r="P349" s="82" t="s">
        <v>789</v>
      </c>
      <c r="Q349" s="125">
        <v>847.99</v>
      </c>
      <c r="R349" s="84" t="s">
        <v>39</v>
      </c>
      <c r="S349" s="82" t="s">
        <v>789</v>
      </c>
      <c r="T349" s="126"/>
      <c r="U349" s="126"/>
      <c r="V349" s="126"/>
    </row>
    <row r="350" s="16" customFormat="1" ht="24" spans="1:22">
      <c r="A350" s="46">
        <v>336</v>
      </c>
      <c r="B350" s="113" t="s">
        <v>284</v>
      </c>
      <c r="C350" s="48" t="str">
        <f t="shared" si="34"/>
        <v>那大禾锋米厂项目</v>
      </c>
      <c r="D350" s="114" t="s">
        <v>797</v>
      </c>
      <c r="E350" s="82" t="s">
        <v>106</v>
      </c>
      <c r="F350" s="82" t="s">
        <v>788</v>
      </c>
      <c r="G350" s="115">
        <f t="shared" si="32"/>
        <v>6318</v>
      </c>
      <c r="H350" s="150">
        <v>6318</v>
      </c>
      <c r="I350" s="122"/>
      <c r="J350" s="122"/>
      <c r="K350" s="122"/>
      <c r="L350" s="122">
        <f t="shared" si="33"/>
        <v>6318</v>
      </c>
      <c r="M350" s="46" t="s">
        <v>37</v>
      </c>
      <c r="N350" s="46" t="s">
        <v>37</v>
      </c>
      <c r="O350" s="46" t="s">
        <v>288</v>
      </c>
      <c r="P350" s="82" t="s">
        <v>789</v>
      </c>
      <c r="Q350" s="125">
        <v>347.49</v>
      </c>
      <c r="R350" s="84" t="s">
        <v>39</v>
      </c>
      <c r="S350" s="82" t="s">
        <v>789</v>
      </c>
      <c r="T350" s="126"/>
      <c r="U350" s="126"/>
      <c r="V350" s="126"/>
    </row>
    <row r="351" s="16" customFormat="1" ht="24" spans="1:22">
      <c r="A351" s="46">
        <v>337</v>
      </c>
      <c r="B351" s="113" t="s">
        <v>284</v>
      </c>
      <c r="C351" s="48" t="str">
        <f t="shared" si="34"/>
        <v>那大禾锋米厂项目</v>
      </c>
      <c r="D351" s="114" t="s">
        <v>798</v>
      </c>
      <c r="E351" s="82" t="s">
        <v>799</v>
      </c>
      <c r="F351" s="82" t="s">
        <v>788</v>
      </c>
      <c r="G351" s="115">
        <f t="shared" si="32"/>
        <v>6162</v>
      </c>
      <c r="H351" s="150">
        <v>6162</v>
      </c>
      <c r="I351" s="122"/>
      <c r="J351" s="122"/>
      <c r="K351" s="122"/>
      <c r="L351" s="122">
        <f t="shared" si="33"/>
        <v>6162</v>
      </c>
      <c r="M351" s="46" t="s">
        <v>37</v>
      </c>
      <c r="N351" s="46" t="s">
        <v>37</v>
      </c>
      <c r="O351" s="46" t="s">
        <v>288</v>
      </c>
      <c r="P351" s="82" t="s">
        <v>789</v>
      </c>
      <c r="Q351" s="125">
        <v>338.91</v>
      </c>
      <c r="R351" s="84" t="s">
        <v>39</v>
      </c>
      <c r="S351" s="82" t="s">
        <v>789</v>
      </c>
      <c r="T351" s="126"/>
      <c r="U351" s="126"/>
      <c r="V351" s="126"/>
    </row>
    <row r="352" s="16" customFormat="1" ht="24" spans="1:22">
      <c r="A352" s="46">
        <v>338</v>
      </c>
      <c r="B352" s="113" t="s">
        <v>284</v>
      </c>
      <c r="C352" s="48" t="str">
        <f t="shared" si="34"/>
        <v>那大禾锋米厂项目</v>
      </c>
      <c r="D352" s="114" t="s">
        <v>800</v>
      </c>
      <c r="E352" s="82" t="s">
        <v>118</v>
      </c>
      <c r="F352" s="82" t="s">
        <v>788</v>
      </c>
      <c r="G352" s="115">
        <f t="shared" si="32"/>
        <v>5434</v>
      </c>
      <c r="H352" s="137">
        <v>5434</v>
      </c>
      <c r="I352" s="122"/>
      <c r="J352" s="122"/>
      <c r="K352" s="122"/>
      <c r="L352" s="122">
        <f t="shared" si="33"/>
        <v>5434</v>
      </c>
      <c r="M352" s="46" t="s">
        <v>37</v>
      </c>
      <c r="N352" s="46" t="s">
        <v>37</v>
      </c>
      <c r="O352" s="46" t="s">
        <v>288</v>
      </c>
      <c r="P352" s="82" t="s">
        <v>789</v>
      </c>
      <c r="Q352" s="125">
        <v>298.87</v>
      </c>
      <c r="R352" s="84" t="s">
        <v>39</v>
      </c>
      <c r="S352" s="82" t="s">
        <v>789</v>
      </c>
      <c r="T352" s="126"/>
      <c r="U352" s="126"/>
      <c r="V352" s="126"/>
    </row>
    <row r="353" s="16" customFormat="1" ht="24" spans="1:22">
      <c r="A353" s="46">
        <v>339</v>
      </c>
      <c r="B353" s="113" t="s">
        <v>284</v>
      </c>
      <c r="C353" s="48" t="str">
        <f t="shared" si="34"/>
        <v>那大禾锋米厂项目</v>
      </c>
      <c r="D353" s="114" t="s">
        <v>801</v>
      </c>
      <c r="E353" s="82" t="s">
        <v>802</v>
      </c>
      <c r="F353" s="82" t="s">
        <v>788</v>
      </c>
      <c r="G353" s="115">
        <f t="shared" si="32"/>
        <v>7436</v>
      </c>
      <c r="H353" s="137">
        <v>7436</v>
      </c>
      <c r="I353" s="122"/>
      <c r="J353" s="122"/>
      <c r="K353" s="122"/>
      <c r="L353" s="122">
        <f t="shared" si="33"/>
        <v>7436</v>
      </c>
      <c r="M353" s="46" t="s">
        <v>37</v>
      </c>
      <c r="N353" s="46" t="s">
        <v>37</v>
      </c>
      <c r="O353" s="46" t="s">
        <v>288</v>
      </c>
      <c r="P353" s="82" t="s">
        <v>789</v>
      </c>
      <c r="Q353" s="125">
        <v>408.98</v>
      </c>
      <c r="R353" s="84" t="s">
        <v>39</v>
      </c>
      <c r="S353" s="82" t="s">
        <v>789</v>
      </c>
      <c r="T353" s="126"/>
      <c r="U353" s="126"/>
      <c r="V353" s="126"/>
    </row>
    <row r="354" s="16" customFormat="1" ht="24" spans="1:22">
      <c r="A354" s="46">
        <v>340</v>
      </c>
      <c r="B354" s="113" t="s">
        <v>284</v>
      </c>
      <c r="C354" s="48" t="str">
        <f t="shared" si="34"/>
        <v>那大禾锋米厂项目</v>
      </c>
      <c r="D354" s="114" t="s">
        <v>803</v>
      </c>
      <c r="E354" s="82" t="s">
        <v>232</v>
      </c>
      <c r="F354" s="82" t="s">
        <v>788</v>
      </c>
      <c r="G354" s="115">
        <f t="shared" si="32"/>
        <v>3848</v>
      </c>
      <c r="H354" s="152">
        <v>3848</v>
      </c>
      <c r="I354" s="124"/>
      <c r="J354" s="124"/>
      <c r="K354" s="124"/>
      <c r="L354" s="122">
        <f t="shared" si="33"/>
        <v>3848</v>
      </c>
      <c r="M354" s="46" t="s">
        <v>37</v>
      </c>
      <c r="N354" s="46" t="s">
        <v>37</v>
      </c>
      <c r="O354" s="46" t="s">
        <v>288</v>
      </c>
      <c r="P354" s="82" t="s">
        <v>789</v>
      </c>
      <c r="Q354" s="125">
        <v>211.64</v>
      </c>
      <c r="R354" s="84" t="s">
        <v>39</v>
      </c>
      <c r="S354" s="82" t="s">
        <v>789</v>
      </c>
      <c r="T354" s="126"/>
      <c r="U354" s="126"/>
      <c r="V354" s="126"/>
    </row>
    <row r="355" s="16" customFormat="1" ht="24" spans="1:22">
      <c r="A355" s="46">
        <v>341</v>
      </c>
      <c r="B355" s="113" t="s">
        <v>284</v>
      </c>
      <c r="C355" s="48" t="str">
        <f t="shared" si="34"/>
        <v>那大禾锋米厂项目</v>
      </c>
      <c r="D355" s="114" t="s">
        <v>804</v>
      </c>
      <c r="E355" s="82" t="s">
        <v>805</v>
      </c>
      <c r="F355" s="82" t="s">
        <v>788</v>
      </c>
      <c r="G355" s="115">
        <f t="shared" si="32"/>
        <v>3276</v>
      </c>
      <c r="H355" s="152">
        <v>3276</v>
      </c>
      <c r="I355" s="124"/>
      <c r="J355" s="124"/>
      <c r="K355" s="124"/>
      <c r="L355" s="122">
        <f t="shared" si="33"/>
        <v>3276</v>
      </c>
      <c r="M355" s="46" t="s">
        <v>37</v>
      </c>
      <c r="N355" s="46" t="s">
        <v>37</v>
      </c>
      <c r="O355" s="46" t="s">
        <v>288</v>
      </c>
      <c r="P355" s="82" t="s">
        <v>789</v>
      </c>
      <c r="Q355" s="125">
        <v>180.18</v>
      </c>
      <c r="R355" s="84" t="s">
        <v>39</v>
      </c>
      <c r="S355" s="82" t="s">
        <v>789</v>
      </c>
      <c r="T355" s="126"/>
      <c r="U355" s="126"/>
      <c r="V355" s="126"/>
    </row>
    <row r="356" s="16" customFormat="1" ht="24" spans="1:22">
      <c r="A356" s="46">
        <v>342</v>
      </c>
      <c r="B356" s="113" t="s">
        <v>284</v>
      </c>
      <c r="C356" s="48" t="str">
        <f t="shared" si="34"/>
        <v>那大禾锋米厂项目</v>
      </c>
      <c r="D356" s="114" t="s">
        <v>806</v>
      </c>
      <c r="E356" s="82" t="s">
        <v>114</v>
      </c>
      <c r="F356" s="82" t="s">
        <v>788</v>
      </c>
      <c r="G356" s="115">
        <f t="shared" si="32"/>
        <v>2626</v>
      </c>
      <c r="H356" s="152">
        <v>2626</v>
      </c>
      <c r="I356" s="124"/>
      <c r="J356" s="124"/>
      <c r="K356" s="124"/>
      <c r="L356" s="122">
        <f t="shared" si="33"/>
        <v>2626</v>
      </c>
      <c r="M356" s="46" t="s">
        <v>37</v>
      </c>
      <c r="N356" s="46" t="s">
        <v>37</v>
      </c>
      <c r="O356" s="46" t="s">
        <v>288</v>
      </c>
      <c r="P356" s="82" t="s">
        <v>789</v>
      </c>
      <c r="Q356" s="125">
        <v>144.43</v>
      </c>
      <c r="R356" s="84" t="s">
        <v>39</v>
      </c>
      <c r="S356" s="82" t="s">
        <v>789</v>
      </c>
      <c r="T356" s="126"/>
      <c r="U356" s="126"/>
      <c r="V356" s="126"/>
    </row>
    <row r="357" s="16" customFormat="1" ht="24" spans="1:22">
      <c r="A357" s="46">
        <v>343</v>
      </c>
      <c r="B357" s="113" t="s">
        <v>284</v>
      </c>
      <c r="C357" s="48" t="str">
        <f t="shared" si="34"/>
        <v>那大禾锋米厂项目</v>
      </c>
      <c r="D357" s="114" t="s">
        <v>807</v>
      </c>
      <c r="E357" s="82" t="s">
        <v>808</v>
      </c>
      <c r="F357" s="82" t="s">
        <v>788</v>
      </c>
      <c r="G357" s="115">
        <f t="shared" si="32"/>
        <v>6734</v>
      </c>
      <c r="H357" s="152">
        <v>6734</v>
      </c>
      <c r="I357" s="124"/>
      <c r="J357" s="124"/>
      <c r="K357" s="124"/>
      <c r="L357" s="122">
        <f t="shared" si="33"/>
        <v>6734</v>
      </c>
      <c r="M357" s="46" t="s">
        <v>37</v>
      </c>
      <c r="N357" s="46" t="s">
        <v>37</v>
      </c>
      <c r="O357" s="46" t="s">
        <v>288</v>
      </c>
      <c r="P357" s="82" t="s">
        <v>789</v>
      </c>
      <c r="Q357" s="125">
        <v>370.37</v>
      </c>
      <c r="R357" s="84" t="s">
        <v>39</v>
      </c>
      <c r="S357" s="82" t="s">
        <v>789</v>
      </c>
      <c r="T357" s="126"/>
      <c r="U357" s="126"/>
      <c r="V357" s="126"/>
    </row>
    <row r="358" s="16" customFormat="1" ht="24" spans="1:22">
      <c r="A358" s="46">
        <v>344</v>
      </c>
      <c r="B358" s="113" t="s">
        <v>284</v>
      </c>
      <c r="C358" s="48" t="str">
        <f t="shared" si="34"/>
        <v>那大禾锋米厂项目</v>
      </c>
      <c r="D358" s="114" t="s">
        <v>809</v>
      </c>
      <c r="E358" s="82" t="s">
        <v>110</v>
      </c>
      <c r="F358" s="82" t="s">
        <v>788</v>
      </c>
      <c r="G358" s="115">
        <f t="shared" si="32"/>
        <v>4524</v>
      </c>
      <c r="H358" s="152">
        <v>4524</v>
      </c>
      <c r="I358" s="124"/>
      <c r="J358" s="124"/>
      <c r="K358" s="124"/>
      <c r="L358" s="122">
        <f t="shared" si="33"/>
        <v>4524</v>
      </c>
      <c r="M358" s="46" t="s">
        <v>37</v>
      </c>
      <c r="N358" s="46" t="s">
        <v>37</v>
      </c>
      <c r="O358" s="46" t="s">
        <v>288</v>
      </c>
      <c r="P358" s="82" t="s">
        <v>789</v>
      </c>
      <c r="Q358" s="125">
        <v>248.82</v>
      </c>
      <c r="R358" s="84" t="s">
        <v>39</v>
      </c>
      <c r="S358" s="82" t="s">
        <v>789</v>
      </c>
      <c r="T358" s="126"/>
      <c r="U358" s="126"/>
      <c r="V358" s="126"/>
    </row>
    <row r="359" s="16" customFormat="1" ht="24" spans="1:22">
      <c r="A359" s="46">
        <v>345</v>
      </c>
      <c r="B359" s="113" t="s">
        <v>284</v>
      </c>
      <c r="C359" s="48" t="str">
        <f t="shared" si="34"/>
        <v>那大禾锋米厂项目</v>
      </c>
      <c r="D359" s="114" t="s">
        <v>810</v>
      </c>
      <c r="E359" s="82" t="s">
        <v>45</v>
      </c>
      <c r="F359" s="82" t="s">
        <v>788</v>
      </c>
      <c r="G359" s="115">
        <f t="shared" si="32"/>
        <v>3042</v>
      </c>
      <c r="H359" s="152">
        <v>3042</v>
      </c>
      <c r="I359" s="124"/>
      <c r="J359" s="124"/>
      <c r="K359" s="124"/>
      <c r="L359" s="122">
        <f t="shared" si="33"/>
        <v>3042</v>
      </c>
      <c r="M359" s="46" t="s">
        <v>37</v>
      </c>
      <c r="N359" s="46" t="s">
        <v>37</v>
      </c>
      <c r="O359" s="46" t="s">
        <v>288</v>
      </c>
      <c r="P359" s="82" t="s">
        <v>789</v>
      </c>
      <c r="Q359" s="125">
        <v>167.31</v>
      </c>
      <c r="R359" s="84" t="s">
        <v>39</v>
      </c>
      <c r="S359" s="82" t="s">
        <v>789</v>
      </c>
      <c r="T359" s="126"/>
      <c r="U359" s="126"/>
      <c r="V359" s="126"/>
    </row>
    <row r="360" s="16" customFormat="1" ht="24" spans="1:22">
      <c r="A360" s="46">
        <v>346</v>
      </c>
      <c r="B360" s="48" t="s">
        <v>284</v>
      </c>
      <c r="C360" s="48" t="str">
        <f t="shared" si="34"/>
        <v>那大禾锋米厂项目</v>
      </c>
      <c r="D360" s="114" t="s">
        <v>811</v>
      </c>
      <c r="E360" s="82" t="s">
        <v>812</v>
      </c>
      <c r="F360" s="82" t="s">
        <v>788</v>
      </c>
      <c r="G360" s="115">
        <f t="shared" si="32"/>
        <v>1976</v>
      </c>
      <c r="H360" s="152">
        <v>1976</v>
      </c>
      <c r="I360" s="124"/>
      <c r="J360" s="124"/>
      <c r="K360" s="124"/>
      <c r="L360" s="122">
        <f t="shared" si="33"/>
        <v>1976</v>
      </c>
      <c r="M360" s="46" t="s">
        <v>37</v>
      </c>
      <c r="N360" s="46" t="s">
        <v>37</v>
      </c>
      <c r="O360" s="46" t="s">
        <v>288</v>
      </c>
      <c r="P360" s="48" t="s">
        <v>789</v>
      </c>
      <c r="Q360" s="125">
        <v>108.68</v>
      </c>
      <c r="R360" s="84" t="s">
        <v>39</v>
      </c>
      <c r="S360" s="144" t="s">
        <v>789</v>
      </c>
      <c r="T360" s="126"/>
      <c r="U360" s="126"/>
      <c r="V360" s="126"/>
    </row>
    <row r="361" s="16" customFormat="1" ht="24" spans="1:22">
      <c r="A361" s="46">
        <v>347</v>
      </c>
      <c r="B361" s="48" t="s">
        <v>284</v>
      </c>
      <c r="C361" s="48" t="str">
        <f t="shared" si="34"/>
        <v>那大禾锋米厂项目</v>
      </c>
      <c r="D361" s="114" t="s">
        <v>813</v>
      </c>
      <c r="E361" s="82" t="s">
        <v>814</v>
      </c>
      <c r="F361" s="82" t="s">
        <v>788</v>
      </c>
      <c r="G361" s="115">
        <f t="shared" si="32"/>
        <v>3380</v>
      </c>
      <c r="H361" s="152">
        <v>3380</v>
      </c>
      <c r="I361" s="124"/>
      <c r="J361" s="124"/>
      <c r="K361" s="124"/>
      <c r="L361" s="122">
        <f t="shared" si="33"/>
        <v>3380</v>
      </c>
      <c r="M361" s="46" t="s">
        <v>37</v>
      </c>
      <c r="N361" s="46" t="s">
        <v>37</v>
      </c>
      <c r="O361" s="46" t="s">
        <v>288</v>
      </c>
      <c r="P361" s="48" t="s">
        <v>789</v>
      </c>
      <c r="Q361" s="125">
        <v>185.9</v>
      </c>
      <c r="R361" s="84" t="s">
        <v>39</v>
      </c>
      <c r="S361" s="144" t="s">
        <v>789</v>
      </c>
      <c r="T361" s="126"/>
      <c r="U361" s="126"/>
      <c r="V361" s="126"/>
    </row>
    <row r="362" s="16" customFormat="1" ht="24" spans="1:22">
      <c r="A362" s="46">
        <v>348</v>
      </c>
      <c r="B362" s="48" t="s">
        <v>284</v>
      </c>
      <c r="C362" s="48" t="str">
        <f t="shared" si="34"/>
        <v>那大禾锋米厂项目</v>
      </c>
      <c r="D362" s="114" t="s">
        <v>815</v>
      </c>
      <c r="E362" s="82" t="s">
        <v>816</v>
      </c>
      <c r="F362" s="82" t="s">
        <v>788</v>
      </c>
      <c r="G362" s="115">
        <f t="shared" si="32"/>
        <v>3120</v>
      </c>
      <c r="H362" s="152">
        <v>3120</v>
      </c>
      <c r="I362" s="124"/>
      <c r="J362" s="124"/>
      <c r="K362" s="124"/>
      <c r="L362" s="122">
        <f t="shared" si="33"/>
        <v>3120</v>
      </c>
      <c r="M362" s="46" t="s">
        <v>37</v>
      </c>
      <c r="N362" s="46" t="s">
        <v>37</v>
      </c>
      <c r="O362" s="46" t="s">
        <v>288</v>
      </c>
      <c r="P362" s="48" t="s">
        <v>789</v>
      </c>
      <c r="Q362" s="125">
        <v>171.6</v>
      </c>
      <c r="R362" s="84" t="s">
        <v>39</v>
      </c>
      <c r="S362" s="144" t="s">
        <v>789</v>
      </c>
      <c r="T362" s="126"/>
      <c r="U362" s="126"/>
      <c r="V362" s="126"/>
    </row>
    <row r="363" s="16" customFormat="1" ht="24" spans="1:22">
      <c r="A363" s="46">
        <v>349</v>
      </c>
      <c r="B363" s="48" t="s">
        <v>284</v>
      </c>
      <c r="C363" s="48" t="str">
        <f t="shared" si="34"/>
        <v>那大禾锋米厂项目</v>
      </c>
      <c r="D363" s="114" t="s">
        <v>817</v>
      </c>
      <c r="E363" s="82" t="s">
        <v>818</v>
      </c>
      <c r="F363" s="82" t="s">
        <v>788</v>
      </c>
      <c r="G363" s="115">
        <f t="shared" si="32"/>
        <v>4238</v>
      </c>
      <c r="H363" s="152">
        <v>4238</v>
      </c>
      <c r="I363" s="124"/>
      <c r="J363" s="124"/>
      <c r="K363" s="124"/>
      <c r="L363" s="122">
        <f t="shared" si="33"/>
        <v>4238</v>
      </c>
      <c r="M363" s="46" t="s">
        <v>37</v>
      </c>
      <c r="N363" s="46" t="s">
        <v>37</v>
      </c>
      <c r="O363" s="46" t="s">
        <v>288</v>
      </c>
      <c r="P363" s="48" t="s">
        <v>789</v>
      </c>
      <c r="Q363" s="125">
        <v>233.09</v>
      </c>
      <c r="R363" s="84" t="s">
        <v>39</v>
      </c>
      <c r="S363" s="144" t="s">
        <v>789</v>
      </c>
      <c r="T363" s="126"/>
      <c r="U363" s="126"/>
      <c r="V363" s="126"/>
    </row>
    <row r="364" s="16" customFormat="1" ht="24" spans="1:22">
      <c r="A364" s="46">
        <v>350</v>
      </c>
      <c r="B364" s="48" t="s">
        <v>284</v>
      </c>
      <c r="C364" s="48" t="str">
        <f t="shared" si="34"/>
        <v>那大禾锋米厂项目</v>
      </c>
      <c r="D364" s="114" t="s">
        <v>819</v>
      </c>
      <c r="E364" s="82" t="s">
        <v>820</v>
      </c>
      <c r="F364" s="82" t="s">
        <v>788</v>
      </c>
      <c r="G364" s="115">
        <f t="shared" si="32"/>
        <v>5070</v>
      </c>
      <c r="H364" s="152">
        <v>5070</v>
      </c>
      <c r="I364" s="124"/>
      <c r="J364" s="124"/>
      <c r="K364" s="124"/>
      <c r="L364" s="122">
        <f t="shared" si="33"/>
        <v>5070</v>
      </c>
      <c r="M364" s="46" t="s">
        <v>37</v>
      </c>
      <c r="N364" s="46" t="s">
        <v>37</v>
      </c>
      <c r="O364" s="46" t="s">
        <v>288</v>
      </c>
      <c r="P364" s="48" t="s">
        <v>789</v>
      </c>
      <c r="Q364" s="125">
        <v>278.85</v>
      </c>
      <c r="R364" s="84" t="s">
        <v>39</v>
      </c>
      <c r="S364" s="144" t="s">
        <v>789</v>
      </c>
      <c r="T364" s="126"/>
      <c r="U364" s="126"/>
      <c r="V364" s="126"/>
    </row>
    <row r="365" s="16" customFormat="1" ht="24" spans="1:22">
      <c r="A365" s="46">
        <v>351</v>
      </c>
      <c r="B365" s="48" t="s">
        <v>284</v>
      </c>
      <c r="C365" s="48" t="str">
        <f t="shared" si="34"/>
        <v>那大禾锋米厂项目</v>
      </c>
      <c r="D365" s="114" t="s">
        <v>821</v>
      </c>
      <c r="E365" s="82" t="s">
        <v>822</v>
      </c>
      <c r="F365" s="82" t="s">
        <v>788</v>
      </c>
      <c r="G365" s="115">
        <f t="shared" si="32"/>
        <v>1716</v>
      </c>
      <c r="H365" s="152">
        <v>1716</v>
      </c>
      <c r="I365" s="124"/>
      <c r="J365" s="124"/>
      <c r="K365" s="124"/>
      <c r="L365" s="122">
        <f t="shared" si="33"/>
        <v>1716</v>
      </c>
      <c r="M365" s="46" t="s">
        <v>37</v>
      </c>
      <c r="N365" s="46" t="s">
        <v>37</v>
      </c>
      <c r="O365" s="46" t="s">
        <v>288</v>
      </c>
      <c r="P365" s="48" t="s">
        <v>789</v>
      </c>
      <c r="Q365" s="125">
        <v>94.38</v>
      </c>
      <c r="R365" s="84" t="s">
        <v>39</v>
      </c>
      <c r="S365" s="144" t="s">
        <v>789</v>
      </c>
      <c r="T365" s="126"/>
      <c r="U365" s="126"/>
      <c r="V365" s="126"/>
    </row>
    <row r="366" s="16" customFormat="1" ht="24" spans="1:22">
      <c r="A366" s="46">
        <v>352</v>
      </c>
      <c r="B366" s="48" t="s">
        <v>284</v>
      </c>
      <c r="C366" s="48" t="str">
        <f t="shared" si="34"/>
        <v>那大禾锋米厂项目</v>
      </c>
      <c r="D366" s="114" t="s">
        <v>823</v>
      </c>
      <c r="E366" s="82" t="s">
        <v>824</v>
      </c>
      <c r="F366" s="82" t="s">
        <v>788</v>
      </c>
      <c r="G366" s="115">
        <f t="shared" si="32"/>
        <v>6474</v>
      </c>
      <c r="H366" s="152">
        <v>6474</v>
      </c>
      <c r="I366" s="124"/>
      <c r="J366" s="124"/>
      <c r="K366" s="124"/>
      <c r="L366" s="122">
        <f t="shared" si="33"/>
        <v>6474</v>
      </c>
      <c r="M366" s="46" t="s">
        <v>37</v>
      </c>
      <c r="N366" s="46" t="s">
        <v>37</v>
      </c>
      <c r="O366" s="46" t="s">
        <v>288</v>
      </c>
      <c r="P366" s="48" t="s">
        <v>789</v>
      </c>
      <c r="Q366" s="125">
        <v>356.07</v>
      </c>
      <c r="R366" s="84" t="s">
        <v>39</v>
      </c>
      <c r="S366" s="144" t="s">
        <v>789</v>
      </c>
      <c r="T366" s="126"/>
      <c r="U366" s="126"/>
      <c r="V366" s="126"/>
    </row>
    <row r="367" s="16" customFormat="1" ht="24" spans="1:22">
      <c r="A367" s="46">
        <v>353</v>
      </c>
      <c r="B367" s="48" t="s">
        <v>284</v>
      </c>
      <c r="C367" s="48" t="str">
        <f t="shared" si="34"/>
        <v>那大禾锋米厂项目</v>
      </c>
      <c r="D367" s="114" t="s">
        <v>825</v>
      </c>
      <c r="E367" s="82" t="s">
        <v>826</v>
      </c>
      <c r="F367" s="82" t="s">
        <v>788</v>
      </c>
      <c r="G367" s="115">
        <f t="shared" si="32"/>
        <v>5252</v>
      </c>
      <c r="H367" s="152">
        <v>5252</v>
      </c>
      <c r="I367" s="124"/>
      <c r="J367" s="124"/>
      <c r="K367" s="124"/>
      <c r="L367" s="122">
        <f t="shared" si="33"/>
        <v>5252</v>
      </c>
      <c r="M367" s="46" t="s">
        <v>37</v>
      </c>
      <c r="N367" s="46" t="s">
        <v>37</v>
      </c>
      <c r="O367" s="46" t="s">
        <v>288</v>
      </c>
      <c r="P367" s="48" t="s">
        <v>789</v>
      </c>
      <c r="Q367" s="125">
        <v>288.86</v>
      </c>
      <c r="R367" s="84" t="s">
        <v>39</v>
      </c>
      <c r="S367" s="144" t="s">
        <v>789</v>
      </c>
      <c r="T367" s="126"/>
      <c r="U367" s="126"/>
      <c r="V367" s="126"/>
    </row>
    <row r="368" s="16" customFormat="1" ht="24" spans="1:22">
      <c r="A368" s="46">
        <v>354</v>
      </c>
      <c r="B368" s="48" t="s">
        <v>284</v>
      </c>
      <c r="C368" s="48" t="str">
        <f t="shared" si="34"/>
        <v>那大禾锋米厂项目</v>
      </c>
      <c r="D368" s="114" t="s">
        <v>827</v>
      </c>
      <c r="E368" s="82" t="s">
        <v>828</v>
      </c>
      <c r="F368" s="82" t="s">
        <v>788</v>
      </c>
      <c r="G368" s="115">
        <f t="shared" si="32"/>
        <v>2314</v>
      </c>
      <c r="H368" s="152">
        <v>2314</v>
      </c>
      <c r="I368" s="124"/>
      <c r="J368" s="124"/>
      <c r="K368" s="124"/>
      <c r="L368" s="122">
        <f t="shared" si="33"/>
        <v>2314</v>
      </c>
      <c r="M368" s="46" t="s">
        <v>37</v>
      </c>
      <c r="N368" s="46" t="s">
        <v>37</v>
      </c>
      <c r="O368" s="46" t="s">
        <v>288</v>
      </c>
      <c r="P368" s="48" t="s">
        <v>789</v>
      </c>
      <c r="Q368" s="125">
        <v>127.27</v>
      </c>
      <c r="R368" s="84" t="s">
        <v>39</v>
      </c>
      <c r="S368" s="144" t="s">
        <v>789</v>
      </c>
      <c r="T368" s="126"/>
      <c r="U368" s="126"/>
      <c r="V368" s="126"/>
    </row>
    <row r="369" s="16" customFormat="1" ht="24" spans="1:22">
      <c r="A369" s="46">
        <v>355</v>
      </c>
      <c r="B369" s="48" t="s">
        <v>284</v>
      </c>
      <c r="C369" s="48" t="str">
        <f t="shared" si="34"/>
        <v>那大禾锋米厂项目</v>
      </c>
      <c r="D369" s="114" t="s">
        <v>829</v>
      </c>
      <c r="E369" s="82" t="s">
        <v>830</v>
      </c>
      <c r="F369" s="82" t="s">
        <v>788</v>
      </c>
      <c r="G369" s="115">
        <f t="shared" si="32"/>
        <v>640.57</v>
      </c>
      <c r="H369" s="152">
        <v>640.57</v>
      </c>
      <c r="I369" s="124"/>
      <c r="J369" s="124"/>
      <c r="K369" s="124"/>
      <c r="L369" s="122">
        <f t="shared" si="33"/>
        <v>640.57</v>
      </c>
      <c r="M369" s="46" t="s">
        <v>37</v>
      </c>
      <c r="N369" s="46" t="s">
        <v>37</v>
      </c>
      <c r="O369" s="46" t="s">
        <v>288</v>
      </c>
      <c r="P369" s="48" t="s">
        <v>789</v>
      </c>
      <c r="Q369" s="125">
        <v>35.23135</v>
      </c>
      <c r="R369" s="84" t="s">
        <v>39</v>
      </c>
      <c r="S369" s="144" t="s">
        <v>789</v>
      </c>
      <c r="T369" s="126"/>
      <c r="U369" s="126"/>
      <c r="V369" s="126"/>
    </row>
    <row r="370" s="16" customFormat="1" ht="24" spans="1:22">
      <c r="A370" s="46">
        <v>356</v>
      </c>
      <c r="B370" s="48" t="s">
        <v>831</v>
      </c>
      <c r="C370" s="48" t="str">
        <f t="shared" si="34"/>
        <v>南丰镇沉香种植管护综合开发项目</v>
      </c>
      <c r="D370" s="43" t="s">
        <v>832</v>
      </c>
      <c r="E370" s="82" t="s">
        <v>787</v>
      </c>
      <c r="F370" s="82" t="s">
        <v>833</v>
      </c>
      <c r="G370" s="115">
        <f t="shared" si="32"/>
        <v>1245834.24</v>
      </c>
      <c r="H370" s="152">
        <v>1245834.24</v>
      </c>
      <c r="I370" s="124"/>
      <c r="J370" s="124"/>
      <c r="K370" s="124"/>
      <c r="L370" s="122">
        <f t="shared" si="33"/>
        <v>1245834.24</v>
      </c>
      <c r="M370" s="46" t="s">
        <v>37</v>
      </c>
      <c r="N370" s="46" t="s">
        <v>37</v>
      </c>
      <c r="O370" s="46" t="s">
        <v>288</v>
      </c>
      <c r="P370" s="48" t="s">
        <v>834</v>
      </c>
      <c r="Q370" s="125">
        <v>68520.8832</v>
      </c>
      <c r="R370" s="84" t="s">
        <v>39</v>
      </c>
      <c r="S370" s="144" t="s">
        <v>834</v>
      </c>
      <c r="T370" s="126"/>
      <c r="U370" s="126"/>
      <c r="V370" s="126"/>
    </row>
    <row r="371" s="16" customFormat="1" ht="24" spans="1:22">
      <c r="A371" s="46">
        <v>357</v>
      </c>
      <c r="B371" s="48" t="s">
        <v>831</v>
      </c>
      <c r="C371" s="48" t="str">
        <f t="shared" si="34"/>
        <v>南丰镇沉香种植管护综合开发项目</v>
      </c>
      <c r="D371" s="43" t="s">
        <v>835</v>
      </c>
      <c r="E371" s="82" t="s">
        <v>791</v>
      </c>
      <c r="F371" s="82" t="s">
        <v>833</v>
      </c>
      <c r="G371" s="115">
        <f t="shared" si="32"/>
        <v>1367497.74</v>
      </c>
      <c r="H371" s="152">
        <v>1367497.74</v>
      </c>
      <c r="I371" s="124"/>
      <c r="J371" s="124"/>
      <c r="K371" s="124"/>
      <c r="L371" s="122">
        <f t="shared" si="33"/>
        <v>1367497.74</v>
      </c>
      <c r="M371" s="46" t="s">
        <v>37</v>
      </c>
      <c r="N371" s="46" t="s">
        <v>37</v>
      </c>
      <c r="O371" s="46" t="s">
        <v>288</v>
      </c>
      <c r="P371" s="48" t="s">
        <v>834</v>
      </c>
      <c r="Q371" s="125">
        <v>75212.3757</v>
      </c>
      <c r="R371" s="84" t="s">
        <v>39</v>
      </c>
      <c r="S371" s="144" t="s">
        <v>834</v>
      </c>
      <c r="T371" s="126"/>
      <c r="U371" s="126"/>
      <c r="V371" s="126"/>
    </row>
    <row r="372" s="16" customFormat="1" ht="24" spans="1:22">
      <c r="A372" s="46">
        <v>358</v>
      </c>
      <c r="B372" s="48" t="s">
        <v>831</v>
      </c>
      <c r="C372" s="48" t="str">
        <f t="shared" si="34"/>
        <v>南丰镇沉香种植管护综合开发项目</v>
      </c>
      <c r="D372" s="43" t="s">
        <v>836</v>
      </c>
      <c r="E372" s="82" t="s">
        <v>793</v>
      </c>
      <c r="F372" s="82" t="s">
        <v>833</v>
      </c>
      <c r="G372" s="115">
        <f t="shared" si="32"/>
        <v>942486.58</v>
      </c>
      <c r="H372" s="152">
        <v>942486.58</v>
      </c>
      <c r="I372" s="124"/>
      <c r="J372" s="124"/>
      <c r="K372" s="124"/>
      <c r="L372" s="122">
        <f t="shared" si="33"/>
        <v>942486.58</v>
      </c>
      <c r="M372" s="46" t="s">
        <v>37</v>
      </c>
      <c r="N372" s="46" t="s">
        <v>37</v>
      </c>
      <c r="O372" s="46" t="s">
        <v>288</v>
      </c>
      <c r="P372" s="48" t="s">
        <v>834</v>
      </c>
      <c r="Q372" s="125">
        <v>51836.7619</v>
      </c>
      <c r="R372" s="84" t="s">
        <v>39</v>
      </c>
      <c r="S372" s="144" t="s">
        <v>834</v>
      </c>
      <c r="T372" s="126"/>
      <c r="U372" s="126"/>
      <c r="V372" s="126"/>
    </row>
    <row r="373" s="16" customFormat="1" ht="24" spans="1:22">
      <c r="A373" s="46">
        <v>359</v>
      </c>
      <c r="B373" s="48" t="s">
        <v>831</v>
      </c>
      <c r="C373" s="48" t="str">
        <f t="shared" si="34"/>
        <v>南丰镇沉香种植管护综合开发项目</v>
      </c>
      <c r="D373" s="43" t="s">
        <v>837</v>
      </c>
      <c r="E373" s="82" t="s">
        <v>795</v>
      </c>
      <c r="F373" s="82" t="s">
        <v>833</v>
      </c>
      <c r="G373" s="115">
        <f t="shared" si="32"/>
        <v>695915.22</v>
      </c>
      <c r="H373" s="152">
        <v>695915.22</v>
      </c>
      <c r="I373" s="124"/>
      <c r="J373" s="124"/>
      <c r="K373" s="124"/>
      <c r="L373" s="122">
        <f t="shared" si="33"/>
        <v>695915.22</v>
      </c>
      <c r="M373" s="46" t="s">
        <v>37</v>
      </c>
      <c r="N373" s="46" t="s">
        <v>37</v>
      </c>
      <c r="O373" s="46" t="s">
        <v>288</v>
      </c>
      <c r="P373" s="48" t="s">
        <v>834</v>
      </c>
      <c r="Q373" s="125">
        <v>38275.3371</v>
      </c>
      <c r="R373" s="84" t="s">
        <v>39</v>
      </c>
      <c r="S373" s="144" t="s">
        <v>834</v>
      </c>
      <c r="T373" s="126"/>
      <c r="U373" s="126"/>
      <c r="V373" s="126"/>
    </row>
    <row r="374" s="16" customFormat="1" ht="24" spans="1:22">
      <c r="A374" s="46">
        <v>360</v>
      </c>
      <c r="B374" s="48" t="s">
        <v>831</v>
      </c>
      <c r="C374" s="48" t="str">
        <f t="shared" si="34"/>
        <v>南丰镇沉香种植管护综合开发项目</v>
      </c>
      <c r="D374" s="43" t="s">
        <v>838</v>
      </c>
      <c r="E374" s="82" t="s">
        <v>122</v>
      </c>
      <c r="F374" s="82" t="s">
        <v>833</v>
      </c>
      <c r="G374" s="115">
        <f t="shared" si="32"/>
        <v>120373.07</v>
      </c>
      <c r="H374" s="152">
        <v>120373.07</v>
      </c>
      <c r="I374" s="124"/>
      <c r="J374" s="124"/>
      <c r="K374" s="124"/>
      <c r="L374" s="122">
        <f t="shared" si="33"/>
        <v>120373.07</v>
      </c>
      <c r="M374" s="46" t="s">
        <v>37</v>
      </c>
      <c r="N374" s="46" t="s">
        <v>37</v>
      </c>
      <c r="O374" s="46" t="s">
        <v>288</v>
      </c>
      <c r="P374" s="48" t="s">
        <v>834</v>
      </c>
      <c r="Q374" s="125">
        <v>6620.51885</v>
      </c>
      <c r="R374" s="84" t="s">
        <v>39</v>
      </c>
      <c r="S374" s="144" t="s">
        <v>834</v>
      </c>
      <c r="T374" s="126"/>
      <c r="U374" s="126"/>
      <c r="V374" s="126"/>
    </row>
    <row r="375" s="16" customFormat="1" ht="24" spans="1:22">
      <c r="A375" s="46">
        <v>361</v>
      </c>
      <c r="B375" s="48" t="s">
        <v>831</v>
      </c>
      <c r="C375" s="48" t="str">
        <f t="shared" si="34"/>
        <v>南丰镇沉香种植管护综合开发项目</v>
      </c>
      <c r="D375" s="43" t="s">
        <v>839</v>
      </c>
      <c r="E375" s="82" t="s">
        <v>106</v>
      </c>
      <c r="F375" s="82" t="s">
        <v>833</v>
      </c>
      <c r="G375" s="115">
        <f t="shared" si="32"/>
        <v>49326.57</v>
      </c>
      <c r="H375" s="152">
        <v>49326.57</v>
      </c>
      <c r="I375" s="124"/>
      <c r="J375" s="124"/>
      <c r="K375" s="124"/>
      <c r="L375" s="122">
        <f t="shared" si="33"/>
        <v>49326.57</v>
      </c>
      <c r="M375" s="46" t="s">
        <v>37</v>
      </c>
      <c r="N375" s="46" t="s">
        <v>37</v>
      </c>
      <c r="O375" s="46" t="s">
        <v>288</v>
      </c>
      <c r="P375" s="48" t="s">
        <v>834</v>
      </c>
      <c r="Q375" s="125">
        <v>2712.96135</v>
      </c>
      <c r="R375" s="84" t="s">
        <v>39</v>
      </c>
      <c r="S375" s="144" t="s">
        <v>834</v>
      </c>
      <c r="T375" s="126"/>
      <c r="U375" s="126"/>
      <c r="V375" s="126"/>
    </row>
    <row r="376" s="16" customFormat="1" ht="24" spans="1:22">
      <c r="A376" s="46">
        <v>362</v>
      </c>
      <c r="B376" s="48" t="s">
        <v>831</v>
      </c>
      <c r="C376" s="48" t="str">
        <f t="shared" si="34"/>
        <v>南丰镇沉香种植管护综合开发项目</v>
      </c>
      <c r="D376" s="43" t="s">
        <v>840</v>
      </c>
      <c r="E376" s="82" t="s">
        <v>799</v>
      </c>
      <c r="F376" s="82" t="s">
        <v>833</v>
      </c>
      <c r="G376" s="115">
        <f t="shared" si="32"/>
        <v>48108.63</v>
      </c>
      <c r="H376" s="152">
        <v>48108.63</v>
      </c>
      <c r="I376" s="124"/>
      <c r="J376" s="124"/>
      <c r="K376" s="124"/>
      <c r="L376" s="122">
        <f t="shared" si="33"/>
        <v>48108.63</v>
      </c>
      <c r="M376" s="46" t="s">
        <v>37</v>
      </c>
      <c r="N376" s="46" t="s">
        <v>37</v>
      </c>
      <c r="O376" s="46" t="s">
        <v>288</v>
      </c>
      <c r="P376" s="48" t="s">
        <v>834</v>
      </c>
      <c r="Q376" s="125">
        <v>2645.97465</v>
      </c>
      <c r="R376" s="84" t="s">
        <v>39</v>
      </c>
      <c r="S376" s="144" t="s">
        <v>834</v>
      </c>
      <c r="T376" s="126"/>
      <c r="U376" s="126"/>
      <c r="V376" s="126"/>
    </row>
    <row r="377" s="16" customFormat="1" ht="24" spans="1:22">
      <c r="A377" s="46">
        <v>363</v>
      </c>
      <c r="B377" s="48" t="s">
        <v>831</v>
      </c>
      <c r="C377" s="48" t="str">
        <f t="shared" si="34"/>
        <v>南丰镇沉香种植管护综合开发项目</v>
      </c>
      <c r="D377" s="43" t="s">
        <v>841</v>
      </c>
      <c r="E377" s="82" t="s">
        <v>118</v>
      </c>
      <c r="F377" s="82" t="s">
        <v>833</v>
      </c>
      <c r="G377" s="115">
        <f t="shared" si="32"/>
        <v>42424.91</v>
      </c>
      <c r="H377" s="152">
        <v>42424.91</v>
      </c>
      <c r="I377" s="124"/>
      <c r="J377" s="124"/>
      <c r="K377" s="124"/>
      <c r="L377" s="122">
        <f t="shared" si="33"/>
        <v>42424.91</v>
      </c>
      <c r="M377" s="46" t="s">
        <v>37</v>
      </c>
      <c r="N377" s="46" t="s">
        <v>37</v>
      </c>
      <c r="O377" s="46" t="s">
        <v>288</v>
      </c>
      <c r="P377" s="48" t="s">
        <v>834</v>
      </c>
      <c r="Q377" s="125">
        <v>2333.37005</v>
      </c>
      <c r="R377" s="84" t="s">
        <v>39</v>
      </c>
      <c r="S377" s="144" t="s">
        <v>834</v>
      </c>
      <c r="T377" s="126"/>
      <c r="U377" s="126"/>
      <c r="V377" s="126"/>
    </row>
    <row r="378" s="16" customFormat="1" ht="24" spans="1:22">
      <c r="A378" s="46">
        <v>364</v>
      </c>
      <c r="B378" s="48" t="s">
        <v>831</v>
      </c>
      <c r="C378" s="48" t="str">
        <f t="shared" si="34"/>
        <v>南丰镇沉香种植管护综合开发项目</v>
      </c>
      <c r="D378" s="43" t="s">
        <v>842</v>
      </c>
      <c r="E378" s="82" t="s">
        <v>802</v>
      </c>
      <c r="F378" s="82" t="s">
        <v>833</v>
      </c>
      <c r="G378" s="115">
        <f t="shared" si="32"/>
        <v>58055.14</v>
      </c>
      <c r="H378" s="152">
        <v>58055.14</v>
      </c>
      <c r="I378" s="124"/>
      <c r="J378" s="124"/>
      <c r="K378" s="124"/>
      <c r="L378" s="122">
        <f t="shared" si="33"/>
        <v>58055.14</v>
      </c>
      <c r="M378" s="46" t="s">
        <v>37</v>
      </c>
      <c r="N378" s="46" t="s">
        <v>37</v>
      </c>
      <c r="O378" s="46" t="s">
        <v>288</v>
      </c>
      <c r="P378" s="48" t="s">
        <v>834</v>
      </c>
      <c r="Q378" s="125">
        <v>3193.0327</v>
      </c>
      <c r="R378" s="84" t="s">
        <v>39</v>
      </c>
      <c r="S378" s="144" t="s">
        <v>834</v>
      </c>
      <c r="T378" s="126"/>
      <c r="U378" s="126"/>
      <c r="V378" s="126"/>
    </row>
    <row r="379" s="16" customFormat="1" ht="24" spans="1:22">
      <c r="A379" s="46">
        <v>365</v>
      </c>
      <c r="B379" s="48" t="s">
        <v>831</v>
      </c>
      <c r="C379" s="48" t="str">
        <f t="shared" si="34"/>
        <v>南丰镇沉香种植管护综合开发项目</v>
      </c>
      <c r="D379" s="43" t="s">
        <v>843</v>
      </c>
      <c r="E379" s="82" t="s">
        <v>232</v>
      </c>
      <c r="F379" s="82" t="s">
        <v>833</v>
      </c>
      <c r="G379" s="115">
        <f t="shared" si="32"/>
        <v>30042.52</v>
      </c>
      <c r="H379" s="152">
        <v>30042.52</v>
      </c>
      <c r="I379" s="124"/>
      <c r="J379" s="124"/>
      <c r="K379" s="124"/>
      <c r="L379" s="122">
        <f t="shared" si="33"/>
        <v>30042.52</v>
      </c>
      <c r="M379" s="46" t="s">
        <v>37</v>
      </c>
      <c r="N379" s="46" t="s">
        <v>37</v>
      </c>
      <c r="O379" s="46" t="s">
        <v>288</v>
      </c>
      <c r="P379" s="48" t="s">
        <v>834</v>
      </c>
      <c r="Q379" s="125">
        <v>1652.3386</v>
      </c>
      <c r="R379" s="84" t="s">
        <v>39</v>
      </c>
      <c r="S379" s="144" t="s">
        <v>834</v>
      </c>
      <c r="T379" s="126"/>
      <c r="U379" s="126"/>
      <c r="V379" s="126"/>
    </row>
    <row r="380" s="16" customFormat="1" ht="24" spans="1:22">
      <c r="A380" s="46">
        <v>366</v>
      </c>
      <c r="B380" s="48" t="s">
        <v>831</v>
      </c>
      <c r="C380" s="48" t="str">
        <f t="shared" si="34"/>
        <v>南丰镇沉香种植管护综合开发项目</v>
      </c>
      <c r="D380" s="43" t="s">
        <v>844</v>
      </c>
      <c r="E380" s="82" t="s">
        <v>805</v>
      </c>
      <c r="F380" s="82" t="s">
        <v>833</v>
      </c>
      <c r="G380" s="115">
        <f t="shared" si="32"/>
        <v>25576.74</v>
      </c>
      <c r="H380" s="152">
        <v>25576.74</v>
      </c>
      <c r="I380" s="124"/>
      <c r="J380" s="124"/>
      <c r="K380" s="124"/>
      <c r="L380" s="122">
        <f t="shared" si="33"/>
        <v>25576.74</v>
      </c>
      <c r="M380" s="46" t="s">
        <v>37</v>
      </c>
      <c r="N380" s="46" t="s">
        <v>37</v>
      </c>
      <c r="O380" s="46" t="s">
        <v>288</v>
      </c>
      <c r="P380" s="48" t="s">
        <v>834</v>
      </c>
      <c r="Q380" s="125">
        <v>1406.7207</v>
      </c>
      <c r="R380" s="84" t="s">
        <v>39</v>
      </c>
      <c r="S380" s="144" t="s">
        <v>834</v>
      </c>
      <c r="T380" s="126"/>
      <c r="U380" s="126"/>
      <c r="V380" s="126"/>
    </row>
    <row r="381" s="16" customFormat="1" ht="24" spans="1:22">
      <c r="A381" s="46">
        <v>367</v>
      </c>
      <c r="B381" s="48" t="s">
        <v>831</v>
      </c>
      <c r="C381" s="48" t="str">
        <f t="shared" si="34"/>
        <v>南丰镇沉香种植管护综合开发项目</v>
      </c>
      <c r="D381" s="43" t="s">
        <v>845</v>
      </c>
      <c r="E381" s="82" t="s">
        <v>114</v>
      </c>
      <c r="F381" s="82" t="s">
        <v>833</v>
      </c>
      <c r="G381" s="115">
        <f t="shared" si="32"/>
        <v>20501.99</v>
      </c>
      <c r="H381" s="152">
        <v>20501.99</v>
      </c>
      <c r="I381" s="124"/>
      <c r="J381" s="124"/>
      <c r="K381" s="124"/>
      <c r="L381" s="122">
        <f t="shared" si="33"/>
        <v>20501.99</v>
      </c>
      <c r="M381" s="46" t="s">
        <v>37</v>
      </c>
      <c r="N381" s="46" t="s">
        <v>37</v>
      </c>
      <c r="O381" s="46" t="s">
        <v>288</v>
      </c>
      <c r="P381" s="48" t="s">
        <v>834</v>
      </c>
      <c r="Q381" s="125">
        <v>1127.60945</v>
      </c>
      <c r="R381" s="84" t="s">
        <v>39</v>
      </c>
      <c r="S381" s="144" t="s">
        <v>834</v>
      </c>
      <c r="T381" s="126"/>
      <c r="U381" s="126"/>
      <c r="V381" s="126"/>
    </row>
    <row r="382" s="16" customFormat="1" ht="24" spans="1:22">
      <c r="A382" s="46">
        <v>368</v>
      </c>
      <c r="B382" s="48" t="s">
        <v>831</v>
      </c>
      <c r="C382" s="48" t="str">
        <f t="shared" si="34"/>
        <v>南丰镇沉香种植管护综合开发项目</v>
      </c>
      <c r="D382" s="43" t="s">
        <v>846</v>
      </c>
      <c r="E382" s="82" t="s">
        <v>808</v>
      </c>
      <c r="F382" s="82" t="s">
        <v>833</v>
      </c>
      <c r="G382" s="115">
        <f t="shared" si="32"/>
        <v>52574.41</v>
      </c>
      <c r="H382" s="152">
        <v>52574.41</v>
      </c>
      <c r="I382" s="124"/>
      <c r="J382" s="124"/>
      <c r="K382" s="124"/>
      <c r="L382" s="122">
        <f t="shared" si="33"/>
        <v>52574.41</v>
      </c>
      <c r="M382" s="46" t="s">
        <v>37</v>
      </c>
      <c r="N382" s="46" t="s">
        <v>37</v>
      </c>
      <c r="O382" s="46" t="s">
        <v>288</v>
      </c>
      <c r="P382" s="48" t="s">
        <v>834</v>
      </c>
      <c r="Q382" s="125">
        <v>2891.59255</v>
      </c>
      <c r="R382" s="84" t="s">
        <v>39</v>
      </c>
      <c r="S382" s="144" t="s">
        <v>834</v>
      </c>
      <c r="T382" s="126"/>
      <c r="U382" s="126"/>
      <c r="V382" s="126"/>
    </row>
    <row r="383" s="16" customFormat="1" ht="24" spans="1:22">
      <c r="A383" s="46">
        <v>369</v>
      </c>
      <c r="B383" s="48" t="s">
        <v>831</v>
      </c>
      <c r="C383" s="48" t="str">
        <f t="shared" si="34"/>
        <v>南丰镇沉香种植管护综合开发项目</v>
      </c>
      <c r="D383" s="43" t="s">
        <v>847</v>
      </c>
      <c r="E383" s="82" t="s">
        <v>110</v>
      </c>
      <c r="F383" s="82" t="s">
        <v>833</v>
      </c>
      <c r="G383" s="115">
        <f t="shared" si="32"/>
        <v>35320.26</v>
      </c>
      <c r="H383" s="152">
        <v>35320.26</v>
      </c>
      <c r="I383" s="124"/>
      <c r="J383" s="124"/>
      <c r="K383" s="124"/>
      <c r="L383" s="122">
        <f t="shared" si="33"/>
        <v>35320.26</v>
      </c>
      <c r="M383" s="46" t="s">
        <v>37</v>
      </c>
      <c r="N383" s="46" t="s">
        <v>37</v>
      </c>
      <c r="O383" s="46" t="s">
        <v>288</v>
      </c>
      <c r="P383" s="48" t="s">
        <v>834</v>
      </c>
      <c r="Q383" s="125">
        <v>1942.6143</v>
      </c>
      <c r="R383" s="84" t="s">
        <v>39</v>
      </c>
      <c r="S383" s="144" t="s">
        <v>834</v>
      </c>
      <c r="T383" s="126"/>
      <c r="U383" s="126"/>
      <c r="V383" s="126"/>
    </row>
    <row r="384" s="16" customFormat="1" ht="24" spans="1:22">
      <c r="A384" s="46">
        <v>370</v>
      </c>
      <c r="B384" s="48" t="s">
        <v>831</v>
      </c>
      <c r="C384" s="48" t="str">
        <f t="shared" si="34"/>
        <v>南丰镇沉香种植管护综合开发项目</v>
      </c>
      <c r="D384" s="43" t="s">
        <v>848</v>
      </c>
      <c r="E384" s="82" t="s">
        <v>45</v>
      </c>
      <c r="F384" s="82" t="s">
        <v>833</v>
      </c>
      <c r="G384" s="115">
        <f t="shared" si="32"/>
        <v>23749.83</v>
      </c>
      <c r="H384" s="152">
        <v>23749.83</v>
      </c>
      <c r="I384" s="124"/>
      <c r="J384" s="124"/>
      <c r="K384" s="124"/>
      <c r="L384" s="122">
        <f t="shared" si="33"/>
        <v>23749.83</v>
      </c>
      <c r="M384" s="46" t="s">
        <v>37</v>
      </c>
      <c r="N384" s="46" t="s">
        <v>37</v>
      </c>
      <c r="O384" s="46" t="s">
        <v>288</v>
      </c>
      <c r="P384" s="48" t="s">
        <v>834</v>
      </c>
      <c r="Q384" s="125">
        <v>1306.24065</v>
      </c>
      <c r="R384" s="84" t="s">
        <v>39</v>
      </c>
      <c r="S384" s="144" t="s">
        <v>834</v>
      </c>
      <c r="T384" s="126"/>
      <c r="U384" s="126"/>
      <c r="V384" s="126"/>
    </row>
    <row r="385" s="16" customFormat="1" ht="24" spans="1:22">
      <c r="A385" s="46">
        <v>371</v>
      </c>
      <c r="B385" s="48" t="s">
        <v>831</v>
      </c>
      <c r="C385" s="48" t="str">
        <f t="shared" si="34"/>
        <v>南丰镇沉香种植管护综合开发项目</v>
      </c>
      <c r="D385" s="43" t="s">
        <v>849</v>
      </c>
      <c r="E385" s="82" t="s">
        <v>812</v>
      </c>
      <c r="F385" s="82" t="s">
        <v>833</v>
      </c>
      <c r="G385" s="115">
        <f t="shared" si="32"/>
        <v>15427.24</v>
      </c>
      <c r="H385" s="152">
        <v>15427.24</v>
      </c>
      <c r="I385" s="124"/>
      <c r="J385" s="124"/>
      <c r="K385" s="124"/>
      <c r="L385" s="122">
        <f t="shared" si="33"/>
        <v>15427.24</v>
      </c>
      <c r="M385" s="46" t="s">
        <v>37</v>
      </c>
      <c r="N385" s="46" t="s">
        <v>37</v>
      </c>
      <c r="O385" s="46" t="s">
        <v>288</v>
      </c>
      <c r="P385" s="48" t="s">
        <v>834</v>
      </c>
      <c r="Q385" s="125">
        <v>848.4982</v>
      </c>
      <c r="R385" s="84" t="s">
        <v>39</v>
      </c>
      <c r="S385" s="144" t="s">
        <v>834</v>
      </c>
      <c r="T385" s="126"/>
      <c r="U385" s="126"/>
      <c r="V385" s="126"/>
    </row>
    <row r="386" s="16" customFormat="1" ht="24" spans="1:22">
      <c r="A386" s="46">
        <v>372</v>
      </c>
      <c r="B386" s="48" t="s">
        <v>831</v>
      </c>
      <c r="C386" s="48" t="str">
        <f t="shared" si="34"/>
        <v>南丰镇沉香种植管护综合开发项目</v>
      </c>
      <c r="D386" s="43" t="s">
        <v>850</v>
      </c>
      <c r="E386" s="82" t="s">
        <v>814</v>
      </c>
      <c r="F386" s="82" t="s">
        <v>833</v>
      </c>
      <c r="G386" s="115">
        <f t="shared" si="32"/>
        <v>26388.7</v>
      </c>
      <c r="H386" s="152">
        <v>26388.7</v>
      </c>
      <c r="I386" s="124"/>
      <c r="J386" s="124"/>
      <c r="K386" s="124"/>
      <c r="L386" s="122">
        <f t="shared" si="33"/>
        <v>26388.7</v>
      </c>
      <c r="M386" s="46" t="s">
        <v>37</v>
      </c>
      <c r="N386" s="46" t="s">
        <v>37</v>
      </c>
      <c r="O386" s="46" t="s">
        <v>288</v>
      </c>
      <c r="P386" s="48" t="s">
        <v>834</v>
      </c>
      <c r="Q386" s="125">
        <v>1451.3785</v>
      </c>
      <c r="R386" s="84" t="s">
        <v>39</v>
      </c>
      <c r="S386" s="144" t="s">
        <v>834</v>
      </c>
      <c r="T386" s="126"/>
      <c r="U386" s="126"/>
      <c r="V386" s="126"/>
    </row>
    <row r="387" s="16" customFormat="1" ht="24" spans="1:22">
      <c r="A387" s="46">
        <v>373</v>
      </c>
      <c r="B387" s="48" t="s">
        <v>831</v>
      </c>
      <c r="C387" s="48" t="str">
        <f t="shared" si="34"/>
        <v>南丰镇沉香种植管护综合开发项目</v>
      </c>
      <c r="D387" s="43" t="s">
        <v>851</v>
      </c>
      <c r="E387" s="82" t="s">
        <v>816</v>
      </c>
      <c r="F387" s="82" t="s">
        <v>833</v>
      </c>
      <c r="G387" s="115">
        <f t="shared" si="32"/>
        <v>24358.8</v>
      </c>
      <c r="H387" s="152">
        <v>24358.8</v>
      </c>
      <c r="I387" s="124"/>
      <c r="J387" s="124"/>
      <c r="K387" s="124"/>
      <c r="L387" s="122">
        <f t="shared" si="33"/>
        <v>24358.8</v>
      </c>
      <c r="M387" s="46" t="s">
        <v>37</v>
      </c>
      <c r="N387" s="46" t="s">
        <v>37</v>
      </c>
      <c r="O387" s="46" t="s">
        <v>288</v>
      </c>
      <c r="P387" s="48" t="s">
        <v>834</v>
      </c>
      <c r="Q387" s="125">
        <v>1339.734</v>
      </c>
      <c r="R387" s="84" t="s">
        <v>39</v>
      </c>
      <c r="S387" s="144" t="s">
        <v>834</v>
      </c>
      <c r="T387" s="126"/>
      <c r="U387" s="126"/>
      <c r="V387" s="126"/>
    </row>
    <row r="388" s="16" customFormat="1" ht="24" spans="1:22">
      <c r="A388" s="46">
        <v>374</v>
      </c>
      <c r="B388" s="48" t="s">
        <v>831</v>
      </c>
      <c r="C388" s="48" t="str">
        <f t="shared" si="34"/>
        <v>南丰镇沉香种植管护综合开发项目</v>
      </c>
      <c r="D388" s="43" t="s">
        <v>852</v>
      </c>
      <c r="E388" s="82" t="s">
        <v>818</v>
      </c>
      <c r="F388" s="82" t="s">
        <v>833</v>
      </c>
      <c r="G388" s="115">
        <f t="shared" si="32"/>
        <v>33087.37</v>
      </c>
      <c r="H388" s="152">
        <v>33087.37</v>
      </c>
      <c r="I388" s="124"/>
      <c r="J388" s="124"/>
      <c r="K388" s="124"/>
      <c r="L388" s="122">
        <f t="shared" si="33"/>
        <v>33087.37</v>
      </c>
      <c r="M388" s="46" t="s">
        <v>37</v>
      </c>
      <c r="N388" s="46" t="s">
        <v>37</v>
      </c>
      <c r="O388" s="46" t="s">
        <v>288</v>
      </c>
      <c r="P388" s="48" t="s">
        <v>834</v>
      </c>
      <c r="Q388" s="125">
        <v>1819.80535</v>
      </c>
      <c r="R388" s="84" t="s">
        <v>39</v>
      </c>
      <c r="S388" s="144" t="s">
        <v>834</v>
      </c>
      <c r="T388" s="126"/>
      <c r="U388" s="126"/>
      <c r="V388" s="126"/>
    </row>
    <row r="389" s="16" customFormat="1" ht="24" spans="1:22">
      <c r="A389" s="46">
        <v>375</v>
      </c>
      <c r="B389" s="48" t="s">
        <v>831</v>
      </c>
      <c r="C389" s="48" t="str">
        <f t="shared" si="34"/>
        <v>南丰镇沉香种植管护综合开发项目</v>
      </c>
      <c r="D389" s="43" t="s">
        <v>853</v>
      </c>
      <c r="E389" s="82" t="s">
        <v>820</v>
      </c>
      <c r="F389" s="82" t="s">
        <v>833</v>
      </c>
      <c r="G389" s="115">
        <f t="shared" si="32"/>
        <v>39583.05</v>
      </c>
      <c r="H389" s="152">
        <v>39583.05</v>
      </c>
      <c r="I389" s="124"/>
      <c r="J389" s="124"/>
      <c r="K389" s="124"/>
      <c r="L389" s="122">
        <f t="shared" si="33"/>
        <v>39583.05</v>
      </c>
      <c r="M389" s="46" t="s">
        <v>37</v>
      </c>
      <c r="N389" s="46" t="s">
        <v>37</v>
      </c>
      <c r="O389" s="46" t="s">
        <v>288</v>
      </c>
      <c r="P389" s="48" t="s">
        <v>834</v>
      </c>
      <c r="Q389" s="125">
        <v>2177.06775</v>
      </c>
      <c r="R389" s="84" t="s">
        <v>39</v>
      </c>
      <c r="S389" s="144" t="s">
        <v>834</v>
      </c>
      <c r="T389" s="126"/>
      <c r="U389" s="126"/>
      <c r="V389" s="126"/>
    </row>
    <row r="390" s="16" customFormat="1" ht="24" spans="1:22">
      <c r="A390" s="46">
        <v>376</v>
      </c>
      <c r="B390" s="48" t="s">
        <v>831</v>
      </c>
      <c r="C390" s="48" t="str">
        <f t="shared" si="34"/>
        <v>南丰镇沉香种植管护综合开发项目</v>
      </c>
      <c r="D390" s="43" t="s">
        <v>854</v>
      </c>
      <c r="E390" s="82" t="s">
        <v>822</v>
      </c>
      <c r="F390" s="82" t="s">
        <v>833</v>
      </c>
      <c r="G390" s="115">
        <f t="shared" si="32"/>
        <v>13397.34</v>
      </c>
      <c r="H390" s="152">
        <v>13397.34</v>
      </c>
      <c r="I390" s="124"/>
      <c r="J390" s="124"/>
      <c r="K390" s="124"/>
      <c r="L390" s="122">
        <f t="shared" si="33"/>
        <v>13397.34</v>
      </c>
      <c r="M390" s="46" t="s">
        <v>37</v>
      </c>
      <c r="N390" s="46" t="s">
        <v>37</v>
      </c>
      <c r="O390" s="46" t="s">
        <v>288</v>
      </c>
      <c r="P390" s="48" t="s">
        <v>834</v>
      </c>
      <c r="Q390" s="125">
        <v>736.8537</v>
      </c>
      <c r="R390" s="84" t="s">
        <v>39</v>
      </c>
      <c r="S390" s="144" t="s">
        <v>834</v>
      </c>
      <c r="T390" s="126"/>
      <c r="U390" s="126"/>
      <c r="V390" s="126"/>
    </row>
    <row r="391" s="16" customFormat="1" ht="24" spans="1:22">
      <c r="A391" s="46">
        <v>377</v>
      </c>
      <c r="B391" s="48" t="s">
        <v>831</v>
      </c>
      <c r="C391" s="48" t="str">
        <f t="shared" si="34"/>
        <v>南丰镇沉香种植管护综合开发项目</v>
      </c>
      <c r="D391" s="43" t="s">
        <v>855</v>
      </c>
      <c r="E391" s="82" t="s">
        <v>824</v>
      </c>
      <c r="F391" s="82" t="s">
        <v>833</v>
      </c>
      <c r="G391" s="115">
        <f t="shared" si="32"/>
        <v>50544.51</v>
      </c>
      <c r="H391" s="152">
        <v>50544.51</v>
      </c>
      <c r="I391" s="124"/>
      <c r="J391" s="124"/>
      <c r="K391" s="124"/>
      <c r="L391" s="122">
        <f t="shared" si="33"/>
        <v>50544.51</v>
      </c>
      <c r="M391" s="46" t="s">
        <v>37</v>
      </c>
      <c r="N391" s="46" t="s">
        <v>37</v>
      </c>
      <c r="O391" s="46" t="s">
        <v>288</v>
      </c>
      <c r="P391" s="48" t="s">
        <v>834</v>
      </c>
      <c r="Q391" s="125">
        <v>2779.94805</v>
      </c>
      <c r="R391" s="84" t="s">
        <v>39</v>
      </c>
      <c r="S391" s="144" t="s">
        <v>834</v>
      </c>
      <c r="T391" s="126"/>
      <c r="U391" s="126"/>
      <c r="V391" s="126"/>
    </row>
    <row r="392" s="16" customFormat="1" ht="24" spans="1:22">
      <c r="A392" s="46">
        <v>378</v>
      </c>
      <c r="B392" s="48" t="s">
        <v>831</v>
      </c>
      <c r="C392" s="48" t="str">
        <f t="shared" si="34"/>
        <v>南丰镇沉香种植管护综合开发项目</v>
      </c>
      <c r="D392" s="43" t="s">
        <v>856</v>
      </c>
      <c r="E392" s="82" t="s">
        <v>826</v>
      </c>
      <c r="F392" s="82" t="s">
        <v>833</v>
      </c>
      <c r="G392" s="115">
        <f t="shared" si="32"/>
        <v>41003.98</v>
      </c>
      <c r="H392" s="152">
        <v>41003.98</v>
      </c>
      <c r="I392" s="124"/>
      <c r="J392" s="124"/>
      <c r="K392" s="124"/>
      <c r="L392" s="122">
        <f t="shared" si="33"/>
        <v>41003.98</v>
      </c>
      <c r="M392" s="46" t="s">
        <v>37</v>
      </c>
      <c r="N392" s="46" t="s">
        <v>37</v>
      </c>
      <c r="O392" s="46" t="s">
        <v>288</v>
      </c>
      <c r="P392" s="48" t="s">
        <v>834</v>
      </c>
      <c r="Q392" s="125">
        <v>2255.2189</v>
      </c>
      <c r="R392" s="84" t="s">
        <v>39</v>
      </c>
      <c r="S392" s="144" t="s">
        <v>834</v>
      </c>
      <c r="T392" s="126"/>
      <c r="U392" s="126"/>
      <c r="V392" s="126"/>
    </row>
    <row r="393" s="16" customFormat="1" ht="24" spans="1:22">
      <c r="A393" s="46">
        <v>379</v>
      </c>
      <c r="B393" s="48" t="s">
        <v>831</v>
      </c>
      <c r="C393" s="48" t="str">
        <f t="shared" si="34"/>
        <v>南丰镇沉香种植管护综合开发项目</v>
      </c>
      <c r="D393" s="43" t="s">
        <v>857</v>
      </c>
      <c r="E393" s="82" t="s">
        <v>828</v>
      </c>
      <c r="F393" s="82" t="s">
        <v>833</v>
      </c>
      <c r="G393" s="115">
        <f t="shared" si="32"/>
        <v>18066.11</v>
      </c>
      <c r="H393" s="152">
        <v>18066.11</v>
      </c>
      <c r="I393" s="124"/>
      <c r="J393" s="124"/>
      <c r="K393" s="124"/>
      <c r="L393" s="122">
        <f t="shared" si="33"/>
        <v>18066.11</v>
      </c>
      <c r="M393" s="46" t="s">
        <v>37</v>
      </c>
      <c r="N393" s="46" t="s">
        <v>37</v>
      </c>
      <c r="O393" s="46" t="s">
        <v>288</v>
      </c>
      <c r="P393" s="48" t="s">
        <v>834</v>
      </c>
      <c r="Q393" s="125">
        <v>993.63605</v>
      </c>
      <c r="R393" s="84" t="s">
        <v>39</v>
      </c>
      <c r="S393" s="144" t="s">
        <v>834</v>
      </c>
      <c r="T393" s="126"/>
      <c r="U393" s="126"/>
      <c r="V393" s="126"/>
    </row>
    <row r="394" s="16" customFormat="1" ht="24" spans="1:22">
      <c r="A394" s="46">
        <v>380</v>
      </c>
      <c r="B394" s="48" t="s">
        <v>831</v>
      </c>
      <c r="C394" s="48" t="str">
        <f t="shared" si="34"/>
        <v>南丰镇沉香种植管护综合开发项目</v>
      </c>
      <c r="D394" s="43" t="s">
        <v>858</v>
      </c>
      <c r="E394" s="82" t="s">
        <v>830</v>
      </c>
      <c r="F394" s="82" t="s">
        <v>833</v>
      </c>
      <c r="G394" s="115">
        <f t="shared" ref="G394:G457" si="35">H394</f>
        <v>4855.05</v>
      </c>
      <c r="H394" s="152">
        <v>4855.05</v>
      </c>
      <c r="I394" s="124"/>
      <c r="J394" s="124"/>
      <c r="K394" s="124"/>
      <c r="L394" s="122">
        <f t="shared" ref="L394:L457" si="36">H394</f>
        <v>4855.05</v>
      </c>
      <c r="M394" s="46" t="s">
        <v>37</v>
      </c>
      <c r="N394" s="46" t="s">
        <v>37</v>
      </c>
      <c r="O394" s="46" t="s">
        <v>288</v>
      </c>
      <c r="P394" s="48" t="s">
        <v>834</v>
      </c>
      <c r="Q394" s="125">
        <v>267.02775</v>
      </c>
      <c r="R394" s="84" t="s">
        <v>39</v>
      </c>
      <c r="S394" s="144" t="s">
        <v>834</v>
      </c>
      <c r="T394" s="126"/>
      <c r="U394" s="126"/>
      <c r="V394" s="126"/>
    </row>
    <row r="395" s="16" customFormat="1" ht="24" spans="1:22">
      <c r="A395" s="46">
        <v>381</v>
      </c>
      <c r="B395" s="48" t="s">
        <v>859</v>
      </c>
      <c r="C395" s="48" t="str">
        <f t="shared" si="34"/>
        <v>双源油茶青柚种植产业园</v>
      </c>
      <c r="D395" s="43" t="s">
        <v>860</v>
      </c>
      <c r="E395" s="82" t="s">
        <v>787</v>
      </c>
      <c r="F395" s="82" t="s">
        <v>861</v>
      </c>
      <c r="G395" s="115">
        <f t="shared" si="35"/>
        <v>566699.52</v>
      </c>
      <c r="H395" s="152">
        <v>566699.52</v>
      </c>
      <c r="I395" s="124"/>
      <c r="J395" s="124"/>
      <c r="K395" s="124"/>
      <c r="L395" s="122">
        <f t="shared" si="36"/>
        <v>566699.52</v>
      </c>
      <c r="M395" s="46" t="s">
        <v>37</v>
      </c>
      <c r="N395" s="46" t="s">
        <v>37</v>
      </c>
      <c r="O395" s="46" t="s">
        <v>288</v>
      </c>
      <c r="P395" s="48" t="s">
        <v>862</v>
      </c>
      <c r="Q395" s="125">
        <v>31168.4736</v>
      </c>
      <c r="R395" s="84" t="s">
        <v>39</v>
      </c>
      <c r="S395" s="144" t="s">
        <v>862</v>
      </c>
      <c r="T395" s="126"/>
      <c r="U395" s="126"/>
      <c r="V395" s="126"/>
    </row>
    <row r="396" s="16" customFormat="1" ht="24" spans="1:22">
      <c r="A396" s="46">
        <v>382</v>
      </c>
      <c r="B396" s="48" t="s">
        <v>859</v>
      </c>
      <c r="C396" s="48" t="str">
        <f t="shared" ref="C396:C459" si="37">B396</f>
        <v>双源油茶青柚种植产业园</v>
      </c>
      <c r="D396" s="43" t="s">
        <v>863</v>
      </c>
      <c r="E396" s="82" t="s">
        <v>791</v>
      </c>
      <c r="F396" s="82" t="s">
        <v>861</v>
      </c>
      <c r="G396" s="115">
        <f t="shared" si="35"/>
        <v>622041.27</v>
      </c>
      <c r="H396" s="152">
        <v>622041.27</v>
      </c>
      <c r="I396" s="124"/>
      <c r="J396" s="124"/>
      <c r="K396" s="124"/>
      <c r="L396" s="122">
        <f t="shared" si="36"/>
        <v>622041.27</v>
      </c>
      <c r="M396" s="46" t="s">
        <v>37</v>
      </c>
      <c r="N396" s="46" t="s">
        <v>37</v>
      </c>
      <c r="O396" s="46" t="s">
        <v>288</v>
      </c>
      <c r="P396" s="48" t="s">
        <v>862</v>
      </c>
      <c r="Q396" s="125">
        <v>34212.26985</v>
      </c>
      <c r="R396" s="84" t="s">
        <v>39</v>
      </c>
      <c r="S396" s="144" t="s">
        <v>862</v>
      </c>
      <c r="T396" s="126"/>
      <c r="U396" s="126"/>
      <c r="V396" s="126"/>
    </row>
    <row r="397" s="16" customFormat="1" ht="24" spans="1:22">
      <c r="A397" s="46">
        <v>383</v>
      </c>
      <c r="B397" s="48" t="s">
        <v>859</v>
      </c>
      <c r="C397" s="48" t="str">
        <f t="shared" si="37"/>
        <v>双源油茶青柚种植产业园</v>
      </c>
      <c r="D397" s="43" t="s">
        <v>864</v>
      </c>
      <c r="E397" s="82" t="s">
        <v>793</v>
      </c>
      <c r="F397" s="82" t="s">
        <v>861</v>
      </c>
      <c r="G397" s="115">
        <f t="shared" si="35"/>
        <v>428714.09</v>
      </c>
      <c r="H397" s="152">
        <v>428714.09</v>
      </c>
      <c r="I397" s="124"/>
      <c r="J397" s="124"/>
      <c r="K397" s="124"/>
      <c r="L397" s="122">
        <f t="shared" si="36"/>
        <v>428714.09</v>
      </c>
      <c r="M397" s="46" t="s">
        <v>37</v>
      </c>
      <c r="N397" s="46" t="s">
        <v>37</v>
      </c>
      <c r="O397" s="46" t="s">
        <v>288</v>
      </c>
      <c r="P397" s="48" t="s">
        <v>862</v>
      </c>
      <c r="Q397" s="125">
        <v>23579.27495</v>
      </c>
      <c r="R397" s="84" t="s">
        <v>39</v>
      </c>
      <c r="S397" s="144" t="s">
        <v>862</v>
      </c>
      <c r="T397" s="126"/>
      <c r="U397" s="126"/>
      <c r="V397" s="126"/>
    </row>
    <row r="398" s="16" customFormat="1" ht="24" spans="1:22">
      <c r="A398" s="46">
        <v>384</v>
      </c>
      <c r="B398" s="48" t="s">
        <v>859</v>
      </c>
      <c r="C398" s="48" t="str">
        <f t="shared" si="37"/>
        <v>双源油茶青柚种植产业园</v>
      </c>
      <c r="D398" s="43" t="s">
        <v>865</v>
      </c>
      <c r="E398" s="82" t="s">
        <v>795</v>
      </c>
      <c r="F398" s="82" t="s">
        <v>861</v>
      </c>
      <c r="G398" s="115">
        <f t="shared" si="35"/>
        <v>316554.81</v>
      </c>
      <c r="H398" s="152">
        <v>316554.81</v>
      </c>
      <c r="I398" s="124"/>
      <c r="J398" s="124"/>
      <c r="K398" s="124"/>
      <c r="L398" s="122">
        <f t="shared" si="36"/>
        <v>316554.81</v>
      </c>
      <c r="M398" s="46" t="s">
        <v>37</v>
      </c>
      <c r="N398" s="46" t="s">
        <v>37</v>
      </c>
      <c r="O398" s="46" t="s">
        <v>288</v>
      </c>
      <c r="P398" s="48" t="s">
        <v>862</v>
      </c>
      <c r="Q398" s="125">
        <v>17410.51455</v>
      </c>
      <c r="R398" s="84" t="s">
        <v>39</v>
      </c>
      <c r="S398" s="144" t="s">
        <v>862</v>
      </c>
      <c r="T398" s="126"/>
      <c r="U398" s="126"/>
      <c r="V398" s="126"/>
    </row>
    <row r="399" s="16" customFormat="1" ht="24" spans="1:22">
      <c r="A399" s="46">
        <v>385</v>
      </c>
      <c r="B399" s="48" t="s">
        <v>859</v>
      </c>
      <c r="C399" s="48" t="str">
        <f t="shared" si="37"/>
        <v>双源油茶青柚种植产业园</v>
      </c>
      <c r="D399" s="43" t="s">
        <v>866</v>
      </c>
      <c r="E399" s="82" t="s">
        <v>122</v>
      </c>
      <c r="F399" s="82" t="s">
        <v>861</v>
      </c>
      <c r="G399" s="115">
        <f t="shared" si="35"/>
        <v>10276.69</v>
      </c>
      <c r="H399" s="152">
        <v>10276.69</v>
      </c>
      <c r="I399" s="124"/>
      <c r="J399" s="124"/>
      <c r="K399" s="124"/>
      <c r="L399" s="122">
        <f t="shared" si="36"/>
        <v>10276.69</v>
      </c>
      <c r="M399" s="46" t="s">
        <v>37</v>
      </c>
      <c r="N399" s="46" t="s">
        <v>37</v>
      </c>
      <c r="O399" s="46" t="s">
        <v>288</v>
      </c>
      <c r="P399" s="48" t="s">
        <v>862</v>
      </c>
      <c r="Q399" s="125">
        <v>565.21795</v>
      </c>
      <c r="R399" s="84" t="s">
        <v>39</v>
      </c>
      <c r="S399" s="144" t="s">
        <v>862</v>
      </c>
      <c r="T399" s="126"/>
      <c r="U399" s="126"/>
      <c r="V399" s="126"/>
    </row>
    <row r="400" s="16" customFormat="1" ht="24" spans="1:22">
      <c r="A400" s="46">
        <v>386</v>
      </c>
      <c r="B400" s="48" t="s">
        <v>859</v>
      </c>
      <c r="C400" s="48" t="str">
        <f t="shared" si="37"/>
        <v>双源油茶青柚种植产业园</v>
      </c>
      <c r="D400" s="43" t="s">
        <v>867</v>
      </c>
      <c r="E400" s="82" t="s">
        <v>106</v>
      </c>
      <c r="F400" s="82" t="s">
        <v>861</v>
      </c>
      <c r="G400" s="115">
        <f t="shared" si="35"/>
        <v>4211.19</v>
      </c>
      <c r="H400" s="152">
        <v>4211.19</v>
      </c>
      <c r="I400" s="124"/>
      <c r="J400" s="124"/>
      <c r="K400" s="124"/>
      <c r="L400" s="122">
        <f t="shared" si="36"/>
        <v>4211.19</v>
      </c>
      <c r="M400" s="46" t="s">
        <v>37</v>
      </c>
      <c r="N400" s="46" t="s">
        <v>37</v>
      </c>
      <c r="O400" s="46" t="s">
        <v>288</v>
      </c>
      <c r="P400" s="48" t="s">
        <v>862</v>
      </c>
      <c r="Q400" s="125">
        <v>231.61545</v>
      </c>
      <c r="R400" s="84" t="s">
        <v>39</v>
      </c>
      <c r="S400" s="144" t="s">
        <v>862</v>
      </c>
      <c r="T400" s="126"/>
      <c r="U400" s="126"/>
      <c r="V400" s="126"/>
    </row>
    <row r="401" s="16" customFormat="1" ht="24" spans="1:22">
      <c r="A401" s="46">
        <v>387</v>
      </c>
      <c r="B401" s="48" t="s">
        <v>859</v>
      </c>
      <c r="C401" s="48" t="str">
        <f t="shared" si="37"/>
        <v>双源油茶青柚种植产业园</v>
      </c>
      <c r="D401" s="43" t="s">
        <v>868</v>
      </c>
      <c r="E401" s="82" t="s">
        <v>799</v>
      </c>
      <c r="F401" s="82" t="s">
        <v>861</v>
      </c>
      <c r="G401" s="115">
        <f t="shared" si="35"/>
        <v>4107.21</v>
      </c>
      <c r="H401" s="152">
        <v>4107.21</v>
      </c>
      <c r="I401" s="124"/>
      <c r="J401" s="124"/>
      <c r="K401" s="124"/>
      <c r="L401" s="122">
        <f t="shared" si="36"/>
        <v>4107.21</v>
      </c>
      <c r="M401" s="46" t="s">
        <v>37</v>
      </c>
      <c r="N401" s="46" t="s">
        <v>37</v>
      </c>
      <c r="O401" s="46" t="s">
        <v>288</v>
      </c>
      <c r="P401" s="48" t="s">
        <v>862</v>
      </c>
      <c r="Q401" s="125">
        <v>225.89655</v>
      </c>
      <c r="R401" s="84" t="s">
        <v>39</v>
      </c>
      <c r="S401" s="144" t="s">
        <v>862</v>
      </c>
      <c r="T401" s="126"/>
      <c r="U401" s="126"/>
      <c r="V401" s="126"/>
    </row>
    <row r="402" s="16" customFormat="1" ht="24" spans="1:22">
      <c r="A402" s="46">
        <v>388</v>
      </c>
      <c r="B402" s="48" t="s">
        <v>859</v>
      </c>
      <c r="C402" s="48" t="str">
        <f t="shared" si="37"/>
        <v>双源油茶青柚种植产业园</v>
      </c>
      <c r="D402" s="43" t="s">
        <v>869</v>
      </c>
      <c r="E402" s="82" t="s">
        <v>118</v>
      </c>
      <c r="F402" s="82" t="s">
        <v>861</v>
      </c>
      <c r="G402" s="115">
        <f t="shared" si="35"/>
        <v>3621.97</v>
      </c>
      <c r="H402" s="152">
        <v>3621.97</v>
      </c>
      <c r="I402" s="124"/>
      <c r="J402" s="124"/>
      <c r="K402" s="124"/>
      <c r="L402" s="122">
        <f t="shared" si="36"/>
        <v>3621.97</v>
      </c>
      <c r="M402" s="46" t="s">
        <v>37</v>
      </c>
      <c r="N402" s="46" t="s">
        <v>37</v>
      </c>
      <c r="O402" s="46" t="s">
        <v>288</v>
      </c>
      <c r="P402" s="48" t="s">
        <v>862</v>
      </c>
      <c r="Q402" s="125">
        <v>199.20835</v>
      </c>
      <c r="R402" s="84" t="s">
        <v>39</v>
      </c>
      <c r="S402" s="144" t="s">
        <v>862</v>
      </c>
      <c r="T402" s="126"/>
      <c r="U402" s="126"/>
      <c r="V402" s="126"/>
    </row>
    <row r="403" s="16" customFormat="1" ht="24" spans="1:22">
      <c r="A403" s="46">
        <v>389</v>
      </c>
      <c r="B403" s="48" t="s">
        <v>859</v>
      </c>
      <c r="C403" s="48" t="str">
        <f t="shared" si="37"/>
        <v>双源油茶青柚种植产业园</v>
      </c>
      <c r="D403" s="43" t="s">
        <v>870</v>
      </c>
      <c r="E403" s="82" t="s">
        <v>802</v>
      </c>
      <c r="F403" s="82" t="s">
        <v>861</v>
      </c>
      <c r="G403" s="115">
        <f t="shared" si="35"/>
        <v>4956.38</v>
      </c>
      <c r="H403" s="152">
        <v>4956.38</v>
      </c>
      <c r="I403" s="124"/>
      <c r="J403" s="124"/>
      <c r="K403" s="124"/>
      <c r="L403" s="122">
        <f t="shared" si="36"/>
        <v>4956.38</v>
      </c>
      <c r="M403" s="46" t="s">
        <v>37</v>
      </c>
      <c r="N403" s="46" t="s">
        <v>37</v>
      </c>
      <c r="O403" s="46" t="s">
        <v>288</v>
      </c>
      <c r="P403" s="48" t="s">
        <v>862</v>
      </c>
      <c r="Q403" s="125">
        <v>272.6009</v>
      </c>
      <c r="R403" s="84" t="s">
        <v>39</v>
      </c>
      <c r="S403" s="144" t="s">
        <v>862</v>
      </c>
      <c r="T403" s="126"/>
      <c r="U403" s="126"/>
      <c r="V403" s="126"/>
    </row>
    <row r="404" s="16" customFormat="1" ht="24" spans="1:22">
      <c r="A404" s="46">
        <v>390</v>
      </c>
      <c r="B404" s="48" t="s">
        <v>859</v>
      </c>
      <c r="C404" s="48" t="str">
        <f t="shared" si="37"/>
        <v>双源油茶青柚种植产业园</v>
      </c>
      <c r="D404" s="43" t="s">
        <v>871</v>
      </c>
      <c r="E404" s="82" t="s">
        <v>232</v>
      </c>
      <c r="F404" s="82" t="s">
        <v>861</v>
      </c>
      <c r="G404" s="115">
        <f t="shared" si="35"/>
        <v>2564.84</v>
      </c>
      <c r="H404" s="152">
        <v>2564.84</v>
      </c>
      <c r="I404" s="124"/>
      <c r="J404" s="124"/>
      <c r="K404" s="124"/>
      <c r="L404" s="122">
        <f t="shared" si="36"/>
        <v>2564.84</v>
      </c>
      <c r="M404" s="46" t="s">
        <v>37</v>
      </c>
      <c r="N404" s="46" t="s">
        <v>37</v>
      </c>
      <c r="O404" s="46" t="s">
        <v>288</v>
      </c>
      <c r="P404" s="48" t="s">
        <v>862</v>
      </c>
      <c r="Q404" s="125">
        <v>141.0662</v>
      </c>
      <c r="R404" s="84" t="s">
        <v>39</v>
      </c>
      <c r="S404" s="144" t="s">
        <v>862</v>
      </c>
      <c r="T404" s="126"/>
      <c r="U404" s="126"/>
      <c r="V404" s="126"/>
    </row>
    <row r="405" s="16" customFormat="1" ht="24" spans="1:22">
      <c r="A405" s="46">
        <v>391</v>
      </c>
      <c r="B405" s="48" t="s">
        <v>859</v>
      </c>
      <c r="C405" s="48" t="str">
        <f t="shared" si="37"/>
        <v>双源油茶青柚种植产业园</v>
      </c>
      <c r="D405" s="43" t="s">
        <v>872</v>
      </c>
      <c r="E405" s="82" t="s">
        <v>805</v>
      </c>
      <c r="F405" s="82" t="s">
        <v>861</v>
      </c>
      <c r="G405" s="115">
        <f t="shared" si="35"/>
        <v>2183.58</v>
      </c>
      <c r="H405" s="152">
        <v>2183.58</v>
      </c>
      <c r="I405" s="124"/>
      <c r="J405" s="124"/>
      <c r="K405" s="124"/>
      <c r="L405" s="122">
        <f t="shared" si="36"/>
        <v>2183.58</v>
      </c>
      <c r="M405" s="46" t="s">
        <v>37</v>
      </c>
      <c r="N405" s="46" t="s">
        <v>37</v>
      </c>
      <c r="O405" s="46" t="s">
        <v>288</v>
      </c>
      <c r="P405" s="48" t="s">
        <v>862</v>
      </c>
      <c r="Q405" s="125">
        <v>120.0969</v>
      </c>
      <c r="R405" s="84" t="s">
        <v>39</v>
      </c>
      <c r="S405" s="144" t="s">
        <v>862</v>
      </c>
      <c r="T405" s="126"/>
      <c r="U405" s="126"/>
      <c r="V405" s="126"/>
    </row>
    <row r="406" s="16" customFormat="1" ht="24" spans="1:22">
      <c r="A406" s="46">
        <v>392</v>
      </c>
      <c r="B406" s="48" t="s">
        <v>859</v>
      </c>
      <c r="C406" s="48" t="str">
        <f t="shared" si="37"/>
        <v>双源油茶青柚种植产业园</v>
      </c>
      <c r="D406" s="43" t="s">
        <v>873</v>
      </c>
      <c r="E406" s="82" t="s">
        <v>114</v>
      </c>
      <c r="F406" s="82" t="s">
        <v>861</v>
      </c>
      <c r="G406" s="115">
        <f t="shared" si="35"/>
        <v>1750.33</v>
      </c>
      <c r="H406" s="152">
        <v>1750.33</v>
      </c>
      <c r="I406" s="124"/>
      <c r="J406" s="124"/>
      <c r="K406" s="124"/>
      <c r="L406" s="122">
        <f t="shared" si="36"/>
        <v>1750.33</v>
      </c>
      <c r="M406" s="46" t="s">
        <v>37</v>
      </c>
      <c r="N406" s="46" t="s">
        <v>37</v>
      </c>
      <c r="O406" s="46" t="s">
        <v>288</v>
      </c>
      <c r="P406" s="48" t="s">
        <v>862</v>
      </c>
      <c r="Q406" s="125">
        <v>96.26815</v>
      </c>
      <c r="R406" s="84" t="s">
        <v>39</v>
      </c>
      <c r="S406" s="144" t="s">
        <v>862</v>
      </c>
      <c r="T406" s="126"/>
      <c r="U406" s="126"/>
      <c r="V406" s="126"/>
    </row>
    <row r="407" s="16" customFormat="1" ht="24" spans="1:22">
      <c r="A407" s="46">
        <v>393</v>
      </c>
      <c r="B407" s="48" t="s">
        <v>859</v>
      </c>
      <c r="C407" s="48" t="str">
        <f t="shared" si="37"/>
        <v>双源油茶青柚种植产业园</v>
      </c>
      <c r="D407" s="43" t="s">
        <v>874</v>
      </c>
      <c r="E407" s="82" t="s">
        <v>808</v>
      </c>
      <c r="F407" s="82" t="s">
        <v>861</v>
      </c>
      <c r="G407" s="115">
        <f t="shared" si="35"/>
        <v>4488.47</v>
      </c>
      <c r="H407" s="152">
        <v>4488.47</v>
      </c>
      <c r="I407" s="124"/>
      <c r="J407" s="124"/>
      <c r="K407" s="124"/>
      <c r="L407" s="122">
        <f t="shared" si="36"/>
        <v>4488.47</v>
      </c>
      <c r="M407" s="46" t="s">
        <v>37</v>
      </c>
      <c r="N407" s="46" t="s">
        <v>37</v>
      </c>
      <c r="O407" s="46" t="s">
        <v>288</v>
      </c>
      <c r="P407" s="48" t="s">
        <v>862</v>
      </c>
      <c r="Q407" s="125">
        <v>246.86585</v>
      </c>
      <c r="R407" s="84" t="s">
        <v>39</v>
      </c>
      <c r="S407" s="144" t="s">
        <v>862</v>
      </c>
      <c r="T407" s="126"/>
      <c r="U407" s="126"/>
      <c r="V407" s="126"/>
    </row>
    <row r="408" s="16" customFormat="1" ht="24" spans="1:22">
      <c r="A408" s="46">
        <v>394</v>
      </c>
      <c r="B408" s="48" t="s">
        <v>859</v>
      </c>
      <c r="C408" s="48" t="str">
        <f t="shared" si="37"/>
        <v>双源油茶青柚种植产业园</v>
      </c>
      <c r="D408" s="43" t="s">
        <v>875</v>
      </c>
      <c r="E408" s="82" t="s">
        <v>110</v>
      </c>
      <c r="F408" s="82" t="s">
        <v>861</v>
      </c>
      <c r="G408" s="115">
        <f t="shared" si="35"/>
        <v>3015.42</v>
      </c>
      <c r="H408" s="152">
        <v>3015.42</v>
      </c>
      <c r="I408" s="124"/>
      <c r="J408" s="124"/>
      <c r="K408" s="124"/>
      <c r="L408" s="122">
        <f t="shared" si="36"/>
        <v>3015.42</v>
      </c>
      <c r="M408" s="46" t="s">
        <v>37</v>
      </c>
      <c r="N408" s="46" t="s">
        <v>37</v>
      </c>
      <c r="O408" s="46" t="s">
        <v>288</v>
      </c>
      <c r="P408" s="48" t="s">
        <v>862</v>
      </c>
      <c r="Q408" s="125">
        <v>165.8481</v>
      </c>
      <c r="R408" s="84" t="s">
        <v>39</v>
      </c>
      <c r="S408" s="144" t="s">
        <v>862</v>
      </c>
      <c r="T408" s="126"/>
      <c r="U408" s="126"/>
      <c r="V408" s="126"/>
    </row>
    <row r="409" s="16" customFormat="1" ht="24" spans="1:22">
      <c r="A409" s="46">
        <v>395</v>
      </c>
      <c r="B409" s="48" t="s">
        <v>859</v>
      </c>
      <c r="C409" s="48" t="str">
        <f t="shared" si="37"/>
        <v>双源油茶青柚种植产业园</v>
      </c>
      <c r="D409" s="43" t="s">
        <v>876</v>
      </c>
      <c r="E409" s="82" t="s">
        <v>45</v>
      </c>
      <c r="F409" s="82" t="s">
        <v>861</v>
      </c>
      <c r="G409" s="115">
        <f t="shared" si="35"/>
        <v>2027.61</v>
      </c>
      <c r="H409" s="152">
        <v>2027.61</v>
      </c>
      <c r="I409" s="124"/>
      <c r="J409" s="124"/>
      <c r="K409" s="124"/>
      <c r="L409" s="122">
        <f t="shared" si="36"/>
        <v>2027.61</v>
      </c>
      <c r="M409" s="46" t="s">
        <v>37</v>
      </c>
      <c r="N409" s="46" t="s">
        <v>37</v>
      </c>
      <c r="O409" s="46" t="s">
        <v>288</v>
      </c>
      <c r="P409" s="48" t="s">
        <v>862</v>
      </c>
      <c r="Q409" s="125">
        <v>111.51855</v>
      </c>
      <c r="R409" s="84" t="s">
        <v>39</v>
      </c>
      <c r="S409" s="144" t="s">
        <v>862</v>
      </c>
      <c r="T409" s="126"/>
      <c r="U409" s="126"/>
      <c r="V409" s="126"/>
    </row>
    <row r="410" s="16" customFormat="1" ht="24" spans="1:22">
      <c r="A410" s="46">
        <v>396</v>
      </c>
      <c r="B410" s="48" t="s">
        <v>859</v>
      </c>
      <c r="C410" s="48" t="str">
        <f t="shared" si="37"/>
        <v>双源油茶青柚种植产业园</v>
      </c>
      <c r="D410" s="43" t="s">
        <v>877</v>
      </c>
      <c r="E410" s="82" t="s">
        <v>812</v>
      </c>
      <c r="F410" s="82" t="s">
        <v>861</v>
      </c>
      <c r="G410" s="115">
        <f t="shared" si="35"/>
        <v>1317.08</v>
      </c>
      <c r="H410" s="152">
        <v>1317.08</v>
      </c>
      <c r="I410" s="124"/>
      <c r="J410" s="124"/>
      <c r="K410" s="124"/>
      <c r="L410" s="122">
        <f t="shared" si="36"/>
        <v>1317.08</v>
      </c>
      <c r="M410" s="46" t="s">
        <v>37</v>
      </c>
      <c r="N410" s="46" t="s">
        <v>37</v>
      </c>
      <c r="O410" s="46" t="s">
        <v>288</v>
      </c>
      <c r="P410" s="48" t="s">
        <v>862</v>
      </c>
      <c r="Q410" s="125">
        <v>72.4394</v>
      </c>
      <c r="R410" s="84" t="s">
        <v>39</v>
      </c>
      <c r="S410" s="144" t="s">
        <v>862</v>
      </c>
      <c r="T410" s="126"/>
      <c r="U410" s="126"/>
      <c r="V410" s="126"/>
    </row>
    <row r="411" s="16" customFormat="1" ht="24" spans="1:22">
      <c r="A411" s="46">
        <v>397</v>
      </c>
      <c r="B411" s="48" t="s">
        <v>859</v>
      </c>
      <c r="C411" s="48" t="str">
        <f t="shared" si="37"/>
        <v>双源油茶青柚种植产业园</v>
      </c>
      <c r="D411" s="43" t="s">
        <v>878</v>
      </c>
      <c r="E411" s="82" t="s">
        <v>814</v>
      </c>
      <c r="F411" s="82" t="s">
        <v>861</v>
      </c>
      <c r="G411" s="115">
        <f t="shared" si="35"/>
        <v>2252.9</v>
      </c>
      <c r="H411" s="152">
        <v>2252.9</v>
      </c>
      <c r="I411" s="124"/>
      <c r="J411" s="124"/>
      <c r="K411" s="124"/>
      <c r="L411" s="122">
        <f t="shared" si="36"/>
        <v>2252.9</v>
      </c>
      <c r="M411" s="46" t="s">
        <v>37</v>
      </c>
      <c r="N411" s="46" t="s">
        <v>37</v>
      </c>
      <c r="O411" s="46" t="s">
        <v>288</v>
      </c>
      <c r="P411" s="48" t="s">
        <v>862</v>
      </c>
      <c r="Q411" s="125">
        <v>123.9095</v>
      </c>
      <c r="R411" s="84" t="s">
        <v>39</v>
      </c>
      <c r="S411" s="144" t="s">
        <v>862</v>
      </c>
      <c r="T411" s="126"/>
      <c r="U411" s="126"/>
      <c r="V411" s="126"/>
    </row>
    <row r="412" s="16" customFormat="1" ht="24" spans="1:22">
      <c r="A412" s="46">
        <v>398</v>
      </c>
      <c r="B412" s="48" t="s">
        <v>859</v>
      </c>
      <c r="C412" s="48" t="str">
        <f t="shared" si="37"/>
        <v>双源油茶青柚种植产业园</v>
      </c>
      <c r="D412" s="43" t="s">
        <v>879</v>
      </c>
      <c r="E412" s="82" t="s">
        <v>816</v>
      </c>
      <c r="F412" s="82" t="s">
        <v>861</v>
      </c>
      <c r="G412" s="115">
        <f t="shared" si="35"/>
        <v>2079.6</v>
      </c>
      <c r="H412" s="152">
        <v>2079.6</v>
      </c>
      <c r="I412" s="124"/>
      <c r="J412" s="124"/>
      <c r="K412" s="124"/>
      <c r="L412" s="122">
        <f t="shared" si="36"/>
        <v>2079.6</v>
      </c>
      <c r="M412" s="46" t="s">
        <v>37</v>
      </c>
      <c r="N412" s="46" t="s">
        <v>37</v>
      </c>
      <c r="O412" s="46" t="s">
        <v>288</v>
      </c>
      <c r="P412" s="48" t="s">
        <v>862</v>
      </c>
      <c r="Q412" s="125">
        <v>114.378</v>
      </c>
      <c r="R412" s="84" t="s">
        <v>39</v>
      </c>
      <c r="S412" s="144" t="s">
        <v>862</v>
      </c>
      <c r="T412" s="126"/>
      <c r="U412" s="126"/>
      <c r="V412" s="126"/>
    </row>
    <row r="413" s="16" customFormat="1" ht="24" spans="1:22">
      <c r="A413" s="46">
        <v>399</v>
      </c>
      <c r="B413" s="48" t="s">
        <v>859</v>
      </c>
      <c r="C413" s="48" t="str">
        <f t="shared" si="37"/>
        <v>双源油茶青柚种植产业园</v>
      </c>
      <c r="D413" s="43" t="s">
        <v>880</v>
      </c>
      <c r="E413" s="82" t="s">
        <v>818</v>
      </c>
      <c r="F413" s="82" t="s">
        <v>861</v>
      </c>
      <c r="G413" s="115">
        <f t="shared" si="35"/>
        <v>2824.79</v>
      </c>
      <c r="H413" s="152">
        <v>2824.79</v>
      </c>
      <c r="I413" s="124"/>
      <c r="J413" s="124"/>
      <c r="K413" s="124"/>
      <c r="L413" s="122">
        <f t="shared" si="36"/>
        <v>2824.79</v>
      </c>
      <c r="M413" s="46" t="s">
        <v>37</v>
      </c>
      <c r="N413" s="46" t="s">
        <v>37</v>
      </c>
      <c r="O413" s="46" t="s">
        <v>288</v>
      </c>
      <c r="P413" s="48" t="s">
        <v>862</v>
      </c>
      <c r="Q413" s="125">
        <v>155.36345</v>
      </c>
      <c r="R413" s="84" t="s">
        <v>39</v>
      </c>
      <c r="S413" s="144" t="s">
        <v>862</v>
      </c>
      <c r="T413" s="126"/>
      <c r="U413" s="126"/>
      <c r="V413" s="126"/>
    </row>
    <row r="414" s="16" customFormat="1" ht="24" spans="1:22">
      <c r="A414" s="46">
        <v>400</v>
      </c>
      <c r="B414" s="48" t="s">
        <v>859</v>
      </c>
      <c r="C414" s="48" t="str">
        <f t="shared" si="37"/>
        <v>双源油茶青柚种植产业园</v>
      </c>
      <c r="D414" s="43" t="s">
        <v>881</v>
      </c>
      <c r="E414" s="82" t="s">
        <v>820</v>
      </c>
      <c r="F414" s="82" t="s">
        <v>861</v>
      </c>
      <c r="G414" s="115">
        <f t="shared" si="35"/>
        <v>3379.35</v>
      </c>
      <c r="H414" s="152">
        <v>3379.35</v>
      </c>
      <c r="I414" s="124"/>
      <c r="J414" s="124"/>
      <c r="K414" s="124"/>
      <c r="L414" s="122">
        <f t="shared" si="36"/>
        <v>3379.35</v>
      </c>
      <c r="M414" s="46" t="s">
        <v>37</v>
      </c>
      <c r="N414" s="46" t="s">
        <v>37</v>
      </c>
      <c r="O414" s="46" t="s">
        <v>288</v>
      </c>
      <c r="P414" s="48" t="s">
        <v>862</v>
      </c>
      <c r="Q414" s="125">
        <v>185.86425</v>
      </c>
      <c r="R414" s="84" t="s">
        <v>39</v>
      </c>
      <c r="S414" s="144" t="s">
        <v>862</v>
      </c>
      <c r="T414" s="126"/>
      <c r="U414" s="126"/>
      <c r="V414" s="126"/>
    </row>
    <row r="415" s="16" customFormat="1" ht="24" spans="1:22">
      <c r="A415" s="46">
        <v>401</v>
      </c>
      <c r="B415" s="48" t="s">
        <v>859</v>
      </c>
      <c r="C415" s="48" t="str">
        <f t="shared" si="37"/>
        <v>双源油茶青柚种植产业园</v>
      </c>
      <c r="D415" s="43" t="s">
        <v>882</v>
      </c>
      <c r="E415" s="82" t="s">
        <v>822</v>
      </c>
      <c r="F415" s="82" t="s">
        <v>861</v>
      </c>
      <c r="G415" s="115">
        <f t="shared" si="35"/>
        <v>1143.78</v>
      </c>
      <c r="H415" s="152">
        <v>1143.78</v>
      </c>
      <c r="I415" s="124"/>
      <c r="J415" s="124"/>
      <c r="K415" s="124"/>
      <c r="L415" s="122">
        <f t="shared" si="36"/>
        <v>1143.78</v>
      </c>
      <c r="M415" s="46" t="s">
        <v>37</v>
      </c>
      <c r="N415" s="46" t="s">
        <v>37</v>
      </c>
      <c r="O415" s="46" t="s">
        <v>288</v>
      </c>
      <c r="P415" s="48" t="s">
        <v>862</v>
      </c>
      <c r="Q415" s="125">
        <v>62.9079</v>
      </c>
      <c r="R415" s="84" t="s">
        <v>39</v>
      </c>
      <c r="S415" s="144" t="s">
        <v>862</v>
      </c>
      <c r="T415" s="126"/>
      <c r="U415" s="126"/>
      <c r="V415" s="126"/>
    </row>
    <row r="416" s="16" customFormat="1" ht="24" spans="1:22">
      <c r="A416" s="46">
        <v>402</v>
      </c>
      <c r="B416" s="48" t="s">
        <v>859</v>
      </c>
      <c r="C416" s="48" t="str">
        <f t="shared" si="37"/>
        <v>双源油茶青柚种植产业园</v>
      </c>
      <c r="D416" s="43" t="s">
        <v>883</v>
      </c>
      <c r="E416" s="82" t="s">
        <v>824</v>
      </c>
      <c r="F416" s="82" t="s">
        <v>861</v>
      </c>
      <c r="G416" s="115">
        <f t="shared" si="35"/>
        <v>4315.17</v>
      </c>
      <c r="H416" s="152">
        <v>4315.17</v>
      </c>
      <c r="I416" s="124"/>
      <c r="J416" s="124"/>
      <c r="K416" s="124"/>
      <c r="L416" s="122">
        <f t="shared" si="36"/>
        <v>4315.17</v>
      </c>
      <c r="M416" s="46" t="s">
        <v>37</v>
      </c>
      <c r="N416" s="46" t="s">
        <v>37</v>
      </c>
      <c r="O416" s="46" t="s">
        <v>288</v>
      </c>
      <c r="P416" s="48" t="s">
        <v>862</v>
      </c>
      <c r="Q416" s="125">
        <v>237.33435</v>
      </c>
      <c r="R416" s="84" t="s">
        <v>39</v>
      </c>
      <c r="S416" s="144" t="s">
        <v>862</v>
      </c>
      <c r="T416" s="126"/>
      <c r="U416" s="126"/>
      <c r="V416" s="126"/>
    </row>
    <row r="417" ht="24" spans="1:22">
      <c r="A417" s="46">
        <v>403</v>
      </c>
      <c r="B417" s="48" t="s">
        <v>859</v>
      </c>
      <c r="C417" s="48" t="str">
        <f t="shared" si="37"/>
        <v>双源油茶青柚种植产业园</v>
      </c>
      <c r="D417" s="43" t="s">
        <v>884</v>
      </c>
      <c r="E417" s="82" t="s">
        <v>826</v>
      </c>
      <c r="F417" s="82" t="s">
        <v>861</v>
      </c>
      <c r="G417" s="115">
        <f t="shared" si="35"/>
        <v>3500.66</v>
      </c>
      <c r="H417" s="152">
        <v>3500.66</v>
      </c>
      <c r="I417" s="124"/>
      <c r="J417" s="124"/>
      <c r="K417" s="124"/>
      <c r="L417" s="122">
        <f t="shared" si="36"/>
        <v>3500.66</v>
      </c>
      <c r="M417" s="46" t="s">
        <v>37</v>
      </c>
      <c r="N417" s="46" t="s">
        <v>37</v>
      </c>
      <c r="O417" s="46" t="s">
        <v>288</v>
      </c>
      <c r="P417" s="48" t="s">
        <v>862</v>
      </c>
      <c r="Q417" s="125">
        <v>192.5363</v>
      </c>
      <c r="R417" s="84" t="s">
        <v>39</v>
      </c>
      <c r="S417" s="144" t="s">
        <v>862</v>
      </c>
      <c r="T417" s="153"/>
      <c r="U417" s="153"/>
      <c r="V417" s="153"/>
    </row>
    <row r="418" ht="24" spans="1:22">
      <c r="A418" s="46">
        <v>404</v>
      </c>
      <c r="B418" s="48" t="s">
        <v>859</v>
      </c>
      <c r="C418" s="48" t="str">
        <f t="shared" si="37"/>
        <v>双源油茶青柚种植产业园</v>
      </c>
      <c r="D418" s="43" t="s">
        <v>885</v>
      </c>
      <c r="E418" s="82" t="s">
        <v>828</v>
      </c>
      <c r="F418" s="82" t="s">
        <v>861</v>
      </c>
      <c r="G418" s="115">
        <f t="shared" si="35"/>
        <v>1542.37</v>
      </c>
      <c r="H418" s="152">
        <v>1542.37</v>
      </c>
      <c r="I418" s="124"/>
      <c r="J418" s="124"/>
      <c r="K418" s="124"/>
      <c r="L418" s="122">
        <f t="shared" si="36"/>
        <v>1542.37</v>
      </c>
      <c r="M418" s="46" t="s">
        <v>37</v>
      </c>
      <c r="N418" s="46" t="s">
        <v>37</v>
      </c>
      <c r="O418" s="46" t="s">
        <v>288</v>
      </c>
      <c r="P418" s="48" t="s">
        <v>862</v>
      </c>
      <c r="Q418" s="125">
        <v>84.83035</v>
      </c>
      <c r="R418" s="84" t="s">
        <v>39</v>
      </c>
      <c r="S418" s="144" t="s">
        <v>862</v>
      </c>
      <c r="T418" s="153"/>
      <c r="U418" s="153"/>
      <c r="V418" s="153"/>
    </row>
    <row r="419" ht="24" spans="1:22">
      <c r="A419" s="46">
        <v>405</v>
      </c>
      <c r="B419" s="48" t="s">
        <v>859</v>
      </c>
      <c r="C419" s="48" t="str">
        <f t="shared" si="37"/>
        <v>双源油茶青柚种植产业园</v>
      </c>
      <c r="D419" s="43" t="s">
        <v>886</v>
      </c>
      <c r="E419" s="82" t="s">
        <v>830</v>
      </c>
      <c r="F419" s="82" t="s">
        <v>861</v>
      </c>
      <c r="G419" s="115">
        <f t="shared" si="35"/>
        <v>430.92</v>
      </c>
      <c r="H419" s="152">
        <v>430.92</v>
      </c>
      <c r="I419" s="124"/>
      <c r="J419" s="124"/>
      <c r="K419" s="124"/>
      <c r="L419" s="122">
        <f t="shared" si="36"/>
        <v>430.92</v>
      </c>
      <c r="M419" s="46" t="s">
        <v>37</v>
      </c>
      <c r="N419" s="46" t="s">
        <v>37</v>
      </c>
      <c r="O419" s="46" t="s">
        <v>288</v>
      </c>
      <c r="P419" s="48" t="s">
        <v>862</v>
      </c>
      <c r="Q419" s="125">
        <v>23.7006</v>
      </c>
      <c r="R419" s="84" t="s">
        <v>39</v>
      </c>
      <c r="S419" s="144" t="s">
        <v>862</v>
      </c>
      <c r="T419" s="153"/>
      <c r="U419" s="153"/>
      <c r="V419" s="153"/>
    </row>
    <row r="420" ht="24" spans="1:22">
      <c r="A420" s="46">
        <v>406</v>
      </c>
      <c r="B420" s="48" t="s">
        <v>420</v>
      </c>
      <c r="C420" s="48" t="str">
        <f t="shared" si="37"/>
        <v>橡胶木深加工项目</v>
      </c>
      <c r="D420" s="43" t="s">
        <v>887</v>
      </c>
      <c r="E420" s="82" t="s">
        <v>787</v>
      </c>
      <c r="F420" s="82" t="s">
        <v>888</v>
      </c>
      <c r="G420" s="115">
        <f t="shared" si="35"/>
        <v>1416744.96</v>
      </c>
      <c r="H420" s="152">
        <v>1416744.96</v>
      </c>
      <c r="I420" s="124"/>
      <c r="J420" s="124"/>
      <c r="K420" s="124"/>
      <c r="L420" s="122">
        <f t="shared" si="36"/>
        <v>1416744.96</v>
      </c>
      <c r="M420" s="46" t="s">
        <v>37</v>
      </c>
      <c r="N420" s="46" t="s">
        <v>37</v>
      </c>
      <c r="O420" s="46" t="s">
        <v>288</v>
      </c>
      <c r="P420" s="48" t="s">
        <v>424</v>
      </c>
      <c r="Q420" s="125">
        <v>77920.9728</v>
      </c>
      <c r="R420" s="84" t="s">
        <v>39</v>
      </c>
      <c r="S420" s="144" t="s">
        <v>424</v>
      </c>
      <c r="T420" s="153"/>
      <c r="U420" s="153"/>
      <c r="V420" s="153"/>
    </row>
    <row r="421" ht="24" spans="1:22">
      <c r="A421" s="46">
        <v>407</v>
      </c>
      <c r="B421" s="48" t="s">
        <v>420</v>
      </c>
      <c r="C421" s="48" t="str">
        <f t="shared" si="37"/>
        <v>橡胶木深加工项目</v>
      </c>
      <c r="D421" s="43" t="s">
        <v>889</v>
      </c>
      <c r="E421" s="82" t="s">
        <v>791</v>
      </c>
      <c r="F421" s="82" t="s">
        <v>888</v>
      </c>
      <c r="G421" s="115">
        <f t="shared" si="35"/>
        <v>1555098.96</v>
      </c>
      <c r="H421" s="152">
        <v>1555098.96</v>
      </c>
      <c r="I421" s="124"/>
      <c r="J421" s="124"/>
      <c r="K421" s="124"/>
      <c r="L421" s="122">
        <f t="shared" si="36"/>
        <v>1555098.96</v>
      </c>
      <c r="M421" s="46" t="s">
        <v>37</v>
      </c>
      <c r="N421" s="46" t="s">
        <v>37</v>
      </c>
      <c r="O421" s="46" t="s">
        <v>288</v>
      </c>
      <c r="P421" s="48" t="s">
        <v>424</v>
      </c>
      <c r="Q421" s="125">
        <v>85530.4428</v>
      </c>
      <c r="R421" s="84" t="s">
        <v>39</v>
      </c>
      <c r="S421" s="144" t="s">
        <v>424</v>
      </c>
      <c r="T421" s="153"/>
      <c r="U421" s="153"/>
      <c r="V421" s="153"/>
    </row>
    <row r="422" ht="24" spans="1:22">
      <c r="A422" s="46">
        <v>408</v>
      </c>
      <c r="B422" s="48" t="s">
        <v>420</v>
      </c>
      <c r="C422" s="48" t="str">
        <f t="shared" si="37"/>
        <v>橡胶木深加工项目</v>
      </c>
      <c r="D422" s="43" t="s">
        <v>890</v>
      </c>
      <c r="E422" s="82" t="s">
        <v>793</v>
      </c>
      <c r="F422" s="82" t="s">
        <v>888</v>
      </c>
      <c r="G422" s="115">
        <f t="shared" si="35"/>
        <v>1071782.32</v>
      </c>
      <c r="H422" s="152">
        <v>1071782.32</v>
      </c>
      <c r="I422" s="124"/>
      <c r="J422" s="124"/>
      <c r="K422" s="124"/>
      <c r="L422" s="122">
        <f t="shared" si="36"/>
        <v>1071782.32</v>
      </c>
      <c r="M422" s="46" t="s">
        <v>37</v>
      </c>
      <c r="N422" s="46" t="s">
        <v>37</v>
      </c>
      <c r="O422" s="46" t="s">
        <v>288</v>
      </c>
      <c r="P422" s="48" t="s">
        <v>424</v>
      </c>
      <c r="Q422" s="125">
        <v>58948.0276</v>
      </c>
      <c r="R422" s="84" t="s">
        <v>39</v>
      </c>
      <c r="S422" s="144" t="s">
        <v>424</v>
      </c>
      <c r="T422" s="153"/>
      <c r="U422" s="153"/>
      <c r="V422" s="153"/>
    </row>
    <row r="423" ht="24" spans="1:22">
      <c r="A423" s="46">
        <v>409</v>
      </c>
      <c r="B423" s="48" t="s">
        <v>420</v>
      </c>
      <c r="C423" s="48" t="str">
        <f t="shared" si="37"/>
        <v>橡胶木深加工项目</v>
      </c>
      <c r="D423" s="43" t="s">
        <v>891</v>
      </c>
      <c r="E423" s="82" t="s">
        <v>795</v>
      </c>
      <c r="F423" s="82" t="s">
        <v>888</v>
      </c>
      <c r="G423" s="115">
        <f t="shared" si="35"/>
        <v>791384.88</v>
      </c>
      <c r="H423" s="152">
        <v>791384.88</v>
      </c>
      <c r="I423" s="124"/>
      <c r="J423" s="124"/>
      <c r="K423" s="124"/>
      <c r="L423" s="122">
        <f t="shared" si="36"/>
        <v>791384.88</v>
      </c>
      <c r="M423" s="46" t="s">
        <v>37</v>
      </c>
      <c r="N423" s="46" t="s">
        <v>37</v>
      </c>
      <c r="O423" s="46" t="s">
        <v>288</v>
      </c>
      <c r="P423" s="48" t="s">
        <v>424</v>
      </c>
      <c r="Q423" s="125">
        <v>43526.1684</v>
      </c>
      <c r="R423" s="84" t="s">
        <v>39</v>
      </c>
      <c r="S423" s="144" t="s">
        <v>424</v>
      </c>
      <c r="T423" s="153"/>
      <c r="U423" s="153"/>
      <c r="V423" s="153"/>
    </row>
    <row r="424" ht="24" spans="1:22">
      <c r="A424" s="46">
        <v>410</v>
      </c>
      <c r="B424" s="48" t="s">
        <v>420</v>
      </c>
      <c r="C424" s="48" t="str">
        <f t="shared" si="37"/>
        <v>橡胶木深加工项目</v>
      </c>
      <c r="D424" s="43" t="s">
        <v>892</v>
      </c>
      <c r="E424" s="82" t="s">
        <v>122</v>
      </c>
      <c r="F424" s="82" t="s">
        <v>888</v>
      </c>
      <c r="G424" s="115">
        <f t="shared" si="35"/>
        <v>25700.62</v>
      </c>
      <c r="H424" s="152">
        <v>25700.62</v>
      </c>
      <c r="I424" s="124"/>
      <c r="J424" s="124"/>
      <c r="K424" s="124"/>
      <c r="L424" s="122">
        <f t="shared" si="36"/>
        <v>25700.62</v>
      </c>
      <c r="M424" s="46" t="s">
        <v>37</v>
      </c>
      <c r="N424" s="46" t="s">
        <v>37</v>
      </c>
      <c r="O424" s="46" t="s">
        <v>288</v>
      </c>
      <c r="P424" s="48" t="s">
        <v>424</v>
      </c>
      <c r="Q424" s="125">
        <v>1413.5341</v>
      </c>
      <c r="R424" s="84" t="s">
        <v>39</v>
      </c>
      <c r="S424" s="144" t="s">
        <v>424</v>
      </c>
      <c r="T424" s="153"/>
      <c r="U424" s="153"/>
      <c r="V424" s="153"/>
    </row>
    <row r="425" ht="24" spans="1:22">
      <c r="A425" s="46">
        <v>411</v>
      </c>
      <c r="B425" s="48" t="s">
        <v>420</v>
      </c>
      <c r="C425" s="48" t="str">
        <f t="shared" si="37"/>
        <v>橡胶木深加工项目</v>
      </c>
      <c r="D425" s="43" t="s">
        <v>893</v>
      </c>
      <c r="E425" s="82" t="s">
        <v>106</v>
      </c>
      <c r="F425" s="82" t="s">
        <v>888</v>
      </c>
      <c r="G425" s="115">
        <f t="shared" si="35"/>
        <v>10529.19</v>
      </c>
      <c r="H425" s="152">
        <v>10529.19</v>
      </c>
      <c r="I425" s="124"/>
      <c r="J425" s="124"/>
      <c r="K425" s="124"/>
      <c r="L425" s="122">
        <f t="shared" si="36"/>
        <v>10529.19</v>
      </c>
      <c r="M425" s="46" t="s">
        <v>37</v>
      </c>
      <c r="N425" s="46" t="s">
        <v>37</v>
      </c>
      <c r="O425" s="46" t="s">
        <v>288</v>
      </c>
      <c r="P425" s="48" t="s">
        <v>424</v>
      </c>
      <c r="Q425" s="125">
        <v>579.10545</v>
      </c>
      <c r="R425" s="84" t="s">
        <v>39</v>
      </c>
      <c r="S425" s="144" t="s">
        <v>424</v>
      </c>
      <c r="T425" s="153"/>
      <c r="U425" s="153"/>
      <c r="V425" s="153"/>
    </row>
    <row r="426" ht="24" spans="1:22">
      <c r="A426" s="46">
        <v>412</v>
      </c>
      <c r="B426" s="48" t="s">
        <v>420</v>
      </c>
      <c r="C426" s="48" t="str">
        <f t="shared" si="37"/>
        <v>橡胶木深加工项目</v>
      </c>
      <c r="D426" s="43" t="s">
        <v>894</v>
      </c>
      <c r="E426" s="82" t="s">
        <v>799</v>
      </c>
      <c r="F426" s="82" t="s">
        <v>888</v>
      </c>
      <c r="G426" s="115">
        <f t="shared" si="35"/>
        <v>10269.21</v>
      </c>
      <c r="H426" s="152">
        <v>10269.21</v>
      </c>
      <c r="I426" s="124"/>
      <c r="J426" s="124"/>
      <c r="K426" s="124"/>
      <c r="L426" s="122">
        <f t="shared" si="36"/>
        <v>10269.21</v>
      </c>
      <c r="M426" s="46" t="s">
        <v>37</v>
      </c>
      <c r="N426" s="46" t="s">
        <v>37</v>
      </c>
      <c r="O426" s="46" t="s">
        <v>288</v>
      </c>
      <c r="P426" s="48" t="s">
        <v>424</v>
      </c>
      <c r="Q426" s="125">
        <v>564.80655</v>
      </c>
      <c r="R426" s="84" t="s">
        <v>39</v>
      </c>
      <c r="S426" s="144" t="s">
        <v>424</v>
      </c>
      <c r="T426" s="153"/>
      <c r="U426" s="153"/>
      <c r="V426" s="153"/>
    </row>
    <row r="427" ht="24" spans="1:22">
      <c r="A427" s="46">
        <v>413</v>
      </c>
      <c r="B427" s="48" t="s">
        <v>420</v>
      </c>
      <c r="C427" s="48" t="str">
        <f t="shared" si="37"/>
        <v>橡胶木深加工项目</v>
      </c>
      <c r="D427" s="43" t="s">
        <v>895</v>
      </c>
      <c r="E427" s="82" t="s">
        <v>118</v>
      </c>
      <c r="F427" s="82" t="s">
        <v>888</v>
      </c>
      <c r="G427" s="115">
        <f t="shared" si="35"/>
        <v>9055.97</v>
      </c>
      <c r="H427" s="152">
        <v>9055.97</v>
      </c>
      <c r="I427" s="124"/>
      <c r="J427" s="124"/>
      <c r="K427" s="124"/>
      <c r="L427" s="122">
        <f t="shared" si="36"/>
        <v>9055.97</v>
      </c>
      <c r="M427" s="46" t="s">
        <v>37</v>
      </c>
      <c r="N427" s="46" t="s">
        <v>37</v>
      </c>
      <c r="O427" s="46" t="s">
        <v>288</v>
      </c>
      <c r="P427" s="48" t="s">
        <v>424</v>
      </c>
      <c r="Q427" s="125">
        <v>498.07835</v>
      </c>
      <c r="R427" s="84" t="s">
        <v>39</v>
      </c>
      <c r="S427" s="144" t="s">
        <v>424</v>
      </c>
      <c r="T427" s="153"/>
      <c r="U427" s="153"/>
      <c r="V427" s="153"/>
    </row>
    <row r="428" ht="24" spans="1:22">
      <c r="A428" s="46">
        <v>414</v>
      </c>
      <c r="B428" s="48" t="s">
        <v>420</v>
      </c>
      <c r="C428" s="48" t="str">
        <f t="shared" si="37"/>
        <v>橡胶木深加工项目</v>
      </c>
      <c r="D428" s="43" t="s">
        <v>896</v>
      </c>
      <c r="E428" s="82" t="s">
        <v>802</v>
      </c>
      <c r="F428" s="82" t="s">
        <v>888</v>
      </c>
      <c r="G428" s="115">
        <f t="shared" si="35"/>
        <v>12392.38</v>
      </c>
      <c r="H428" s="152">
        <v>12392.38</v>
      </c>
      <c r="I428" s="124"/>
      <c r="J428" s="124"/>
      <c r="K428" s="124"/>
      <c r="L428" s="122">
        <f t="shared" si="36"/>
        <v>12392.38</v>
      </c>
      <c r="M428" s="46" t="s">
        <v>37</v>
      </c>
      <c r="N428" s="46" t="s">
        <v>37</v>
      </c>
      <c r="O428" s="46" t="s">
        <v>288</v>
      </c>
      <c r="P428" s="48" t="s">
        <v>424</v>
      </c>
      <c r="Q428" s="125">
        <v>681.5809</v>
      </c>
      <c r="R428" s="84" t="s">
        <v>39</v>
      </c>
      <c r="S428" s="144" t="s">
        <v>424</v>
      </c>
      <c r="T428" s="153"/>
      <c r="U428" s="153"/>
      <c r="V428" s="153"/>
    </row>
    <row r="429" ht="24" spans="1:22">
      <c r="A429" s="46">
        <v>415</v>
      </c>
      <c r="B429" s="48" t="s">
        <v>420</v>
      </c>
      <c r="C429" s="48" t="str">
        <f t="shared" si="37"/>
        <v>橡胶木深加工项目</v>
      </c>
      <c r="D429" s="43" t="s">
        <v>897</v>
      </c>
      <c r="E429" s="82" t="s">
        <v>232</v>
      </c>
      <c r="F429" s="82" t="s">
        <v>888</v>
      </c>
      <c r="G429" s="115">
        <f t="shared" si="35"/>
        <v>6412.84</v>
      </c>
      <c r="H429" s="152">
        <v>6412.84</v>
      </c>
      <c r="I429" s="124"/>
      <c r="J429" s="124"/>
      <c r="K429" s="124"/>
      <c r="L429" s="122">
        <f t="shared" si="36"/>
        <v>6412.84</v>
      </c>
      <c r="M429" s="46" t="s">
        <v>37</v>
      </c>
      <c r="N429" s="46" t="s">
        <v>37</v>
      </c>
      <c r="O429" s="46" t="s">
        <v>288</v>
      </c>
      <c r="P429" s="48" t="s">
        <v>424</v>
      </c>
      <c r="Q429" s="125">
        <v>352.7062</v>
      </c>
      <c r="R429" s="84" t="s">
        <v>39</v>
      </c>
      <c r="S429" s="144" t="s">
        <v>424</v>
      </c>
      <c r="T429" s="153"/>
      <c r="U429" s="153"/>
      <c r="V429" s="153"/>
    </row>
    <row r="430" ht="24" spans="1:22">
      <c r="A430" s="46">
        <v>416</v>
      </c>
      <c r="B430" s="48" t="s">
        <v>420</v>
      </c>
      <c r="C430" s="48" t="str">
        <f t="shared" si="37"/>
        <v>橡胶木深加工项目</v>
      </c>
      <c r="D430" s="43" t="s">
        <v>898</v>
      </c>
      <c r="E430" s="82" t="s">
        <v>805</v>
      </c>
      <c r="F430" s="82" t="s">
        <v>888</v>
      </c>
      <c r="G430" s="115">
        <f t="shared" si="35"/>
        <v>5459.58</v>
      </c>
      <c r="H430" s="152">
        <v>5459.58</v>
      </c>
      <c r="I430" s="124"/>
      <c r="J430" s="124"/>
      <c r="K430" s="124"/>
      <c r="L430" s="122">
        <f t="shared" si="36"/>
        <v>5459.58</v>
      </c>
      <c r="M430" s="46" t="s">
        <v>37</v>
      </c>
      <c r="N430" s="46" t="s">
        <v>37</v>
      </c>
      <c r="O430" s="46" t="s">
        <v>288</v>
      </c>
      <c r="P430" s="48" t="s">
        <v>424</v>
      </c>
      <c r="Q430" s="125">
        <v>300.2769</v>
      </c>
      <c r="R430" s="84" t="s">
        <v>39</v>
      </c>
      <c r="S430" s="144" t="s">
        <v>424</v>
      </c>
      <c r="T430" s="153"/>
      <c r="U430" s="153"/>
      <c r="V430" s="153"/>
    </row>
    <row r="431" ht="24" spans="1:22">
      <c r="A431" s="46">
        <v>417</v>
      </c>
      <c r="B431" s="48" t="s">
        <v>420</v>
      </c>
      <c r="C431" s="48" t="str">
        <f t="shared" si="37"/>
        <v>橡胶木深加工项目</v>
      </c>
      <c r="D431" s="43" t="s">
        <v>899</v>
      </c>
      <c r="E431" s="82" t="s">
        <v>114</v>
      </c>
      <c r="F431" s="82" t="s">
        <v>888</v>
      </c>
      <c r="G431" s="115">
        <f t="shared" si="35"/>
        <v>4376.33</v>
      </c>
      <c r="H431" s="152">
        <v>4376.33</v>
      </c>
      <c r="I431" s="124"/>
      <c r="J431" s="124"/>
      <c r="K431" s="124"/>
      <c r="L431" s="122">
        <f t="shared" si="36"/>
        <v>4376.33</v>
      </c>
      <c r="M431" s="46" t="s">
        <v>37</v>
      </c>
      <c r="N431" s="46" t="s">
        <v>37</v>
      </c>
      <c r="O431" s="46" t="s">
        <v>288</v>
      </c>
      <c r="P431" s="48" t="s">
        <v>424</v>
      </c>
      <c r="Q431" s="125">
        <v>240.69815</v>
      </c>
      <c r="R431" s="84" t="s">
        <v>39</v>
      </c>
      <c r="S431" s="144" t="s">
        <v>424</v>
      </c>
      <c r="T431" s="153"/>
      <c r="U431" s="153"/>
      <c r="V431" s="153"/>
    </row>
    <row r="432" ht="24" spans="1:22">
      <c r="A432" s="46">
        <v>418</v>
      </c>
      <c r="B432" s="48" t="s">
        <v>420</v>
      </c>
      <c r="C432" s="48" t="str">
        <f t="shared" si="37"/>
        <v>橡胶木深加工项目</v>
      </c>
      <c r="D432" s="43" t="s">
        <v>900</v>
      </c>
      <c r="E432" s="82" t="s">
        <v>808</v>
      </c>
      <c r="F432" s="82" t="s">
        <v>888</v>
      </c>
      <c r="G432" s="115">
        <f t="shared" si="35"/>
        <v>11222.47</v>
      </c>
      <c r="H432" s="152">
        <v>11222.47</v>
      </c>
      <c r="I432" s="124"/>
      <c r="J432" s="124"/>
      <c r="K432" s="124"/>
      <c r="L432" s="122">
        <f t="shared" si="36"/>
        <v>11222.47</v>
      </c>
      <c r="M432" s="46" t="s">
        <v>37</v>
      </c>
      <c r="N432" s="46" t="s">
        <v>37</v>
      </c>
      <c r="O432" s="46" t="s">
        <v>288</v>
      </c>
      <c r="P432" s="48" t="s">
        <v>424</v>
      </c>
      <c r="Q432" s="125">
        <v>617.23585</v>
      </c>
      <c r="R432" s="84" t="s">
        <v>39</v>
      </c>
      <c r="S432" s="144" t="s">
        <v>424</v>
      </c>
      <c r="T432" s="153"/>
      <c r="U432" s="153"/>
      <c r="V432" s="153"/>
    </row>
    <row r="433" ht="24" spans="1:22">
      <c r="A433" s="46">
        <v>419</v>
      </c>
      <c r="B433" s="48" t="s">
        <v>420</v>
      </c>
      <c r="C433" s="48" t="str">
        <f t="shared" si="37"/>
        <v>橡胶木深加工项目</v>
      </c>
      <c r="D433" s="43" t="s">
        <v>901</v>
      </c>
      <c r="E433" s="82" t="s">
        <v>110</v>
      </c>
      <c r="F433" s="82" t="s">
        <v>888</v>
      </c>
      <c r="G433" s="115">
        <f t="shared" si="35"/>
        <v>7539.42</v>
      </c>
      <c r="H433" s="152">
        <v>7539.42</v>
      </c>
      <c r="I433" s="124"/>
      <c r="J433" s="124"/>
      <c r="K433" s="124"/>
      <c r="L433" s="122">
        <f t="shared" si="36"/>
        <v>7539.42</v>
      </c>
      <c r="M433" s="46" t="s">
        <v>37</v>
      </c>
      <c r="N433" s="46" t="s">
        <v>37</v>
      </c>
      <c r="O433" s="46" t="s">
        <v>288</v>
      </c>
      <c r="P433" s="48" t="s">
        <v>424</v>
      </c>
      <c r="Q433" s="125">
        <v>414.6681</v>
      </c>
      <c r="R433" s="84" t="s">
        <v>39</v>
      </c>
      <c r="S433" s="144" t="s">
        <v>424</v>
      </c>
      <c r="T433" s="153"/>
      <c r="U433" s="153"/>
      <c r="V433" s="153"/>
    </row>
    <row r="434" ht="24" spans="1:22">
      <c r="A434" s="46">
        <v>420</v>
      </c>
      <c r="B434" s="48" t="s">
        <v>420</v>
      </c>
      <c r="C434" s="48" t="str">
        <f t="shared" si="37"/>
        <v>橡胶木深加工项目</v>
      </c>
      <c r="D434" s="43" t="s">
        <v>902</v>
      </c>
      <c r="E434" s="82" t="s">
        <v>45</v>
      </c>
      <c r="F434" s="82" t="s">
        <v>888</v>
      </c>
      <c r="G434" s="115">
        <f t="shared" si="35"/>
        <v>5069.61</v>
      </c>
      <c r="H434" s="152">
        <v>5069.61</v>
      </c>
      <c r="I434" s="124"/>
      <c r="J434" s="124"/>
      <c r="K434" s="124"/>
      <c r="L434" s="122">
        <f t="shared" si="36"/>
        <v>5069.61</v>
      </c>
      <c r="M434" s="46" t="s">
        <v>37</v>
      </c>
      <c r="N434" s="46" t="s">
        <v>37</v>
      </c>
      <c r="O434" s="46" t="s">
        <v>288</v>
      </c>
      <c r="P434" s="48" t="s">
        <v>424</v>
      </c>
      <c r="Q434" s="125">
        <v>278.82855</v>
      </c>
      <c r="R434" s="84" t="s">
        <v>39</v>
      </c>
      <c r="S434" s="144" t="s">
        <v>424</v>
      </c>
      <c r="T434" s="153"/>
      <c r="U434" s="153"/>
      <c r="V434" s="153"/>
    </row>
    <row r="435" ht="24" spans="1:22">
      <c r="A435" s="46">
        <v>421</v>
      </c>
      <c r="B435" s="48" t="s">
        <v>420</v>
      </c>
      <c r="C435" s="48" t="str">
        <f t="shared" si="37"/>
        <v>橡胶木深加工项目</v>
      </c>
      <c r="D435" s="43" t="s">
        <v>903</v>
      </c>
      <c r="E435" s="82" t="s">
        <v>812</v>
      </c>
      <c r="F435" s="82" t="s">
        <v>888</v>
      </c>
      <c r="G435" s="115">
        <f t="shared" si="35"/>
        <v>3293.08</v>
      </c>
      <c r="H435" s="152">
        <v>3293.08</v>
      </c>
      <c r="I435" s="124"/>
      <c r="J435" s="124"/>
      <c r="K435" s="124"/>
      <c r="L435" s="122">
        <f t="shared" si="36"/>
        <v>3293.08</v>
      </c>
      <c r="M435" s="46" t="s">
        <v>37</v>
      </c>
      <c r="N435" s="46" t="s">
        <v>37</v>
      </c>
      <c r="O435" s="46" t="s">
        <v>288</v>
      </c>
      <c r="P435" s="48" t="s">
        <v>424</v>
      </c>
      <c r="Q435" s="125">
        <v>181.1194</v>
      </c>
      <c r="R435" s="84" t="s">
        <v>39</v>
      </c>
      <c r="S435" s="144" t="s">
        <v>424</v>
      </c>
      <c r="T435" s="153"/>
      <c r="U435" s="153"/>
      <c r="V435" s="153"/>
    </row>
    <row r="436" ht="24" spans="1:22">
      <c r="A436" s="46">
        <v>422</v>
      </c>
      <c r="B436" s="48" t="s">
        <v>420</v>
      </c>
      <c r="C436" s="48" t="str">
        <f t="shared" si="37"/>
        <v>橡胶木深加工项目</v>
      </c>
      <c r="D436" s="43" t="s">
        <v>904</v>
      </c>
      <c r="E436" s="82" t="s">
        <v>814</v>
      </c>
      <c r="F436" s="82" t="s">
        <v>888</v>
      </c>
      <c r="G436" s="115">
        <f t="shared" si="35"/>
        <v>5632.9</v>
      </c>
      <c r="H436" s="152">
        <v>5632.9</v>
      </c>
      <c r="I436" s="124"/>
      <c r="J436" s="124"/>
      <c r="K436" s="124"/>
      <c r="L436" s="122">
        <f t="shared" si="36"/>
        <v>5632.9</v>
      </c>
      <c r="M436" s="46" t="s">
        <v>37</v>
      </c>
      <c r="N436" s="46" t="s">
        <v>37</v>
      </c>
      <c r="O436" s="46" t="s">
        <v>288</v>
      </c>
      <c r="P436" s="48" t="s">
        <v>424</v>
      </c>
      <c r="Q436" s="125">
        <v>309.8095</v>
      </c>
      <c r="R436" s="84" t="s">
        <v>39</v>
      </c>
      <c r="S436" s="144" t="s">
        <v>424</v>
      </c>
      <c r="T436" s="153"/>
      <c r="U436" s="153"/>
      <c r="V436" s="153"/>
    </row>
    <row r="437" ht="24" spans="1:22">
      <c r="A437" s="46">
        <v>423</v>
      </c>
      <c r="B437" s="48" t="s">
        <v>420</v>
      </c>
      <c r="C437" s="48" t="str">
        <f t="shared" si="37"/>
        <v>橡胶木深加工项目</v>
      </c>
      <c r="D437" s="43" t="s">
        <v>905</v>
      </c>
      <c r="E437" s="82" t="s">
        <v>816</v>
      </c>
      <c r="F437" s="82" t="s">
        <v>888</v>
      </c>
      <c r="G437" s="115">
        <f t="shared" si="35"/>
        <v>5199.6</v>
      </c>
      <c r="H437" s="152">
        <v>5199.6</v>
      </c>
      <c r="I437" s="124"/>
      <c r="J437" s="124"/>
      <c r="K437" s="124"/>
      <c r="L437" s="122">
        <f t="shared" si="36"/>
        <v>5199.6</v>
      </c>
      <c r="M437" s="46" t="s">
        <v>37</v>
      </c>
      <c r="N437" s="46" t="s">
        <v>37</v>
      </c>
      <c r="O437" s="46" t="s">
        <v>288</v>
      </c>
      <c r="P437" s="48" t="s">
        <v>424</v>
      </c>
      <c r="Q437" s="125">
        <v>285.978</v>
      </c>
      <c r="R437" s="84" t="s">
        <v>39</v>
      </c>
      <c r="S437" s="144" t="s">
        <v>424</v>
      </c>
      <c r="T437" s="153"/>
      <c r="U437" s="153"/>
      <c r="V437" s="153"/>
    </row>
    <row r="438" ht="24" spans="1:22">
      <c r="A438" s="46">
        <v>424</v>
      </c>
      <c r="B438" s="48" t="s">
        <v>420</v>
      </c>
      <c r="C438" s="48" t="str">
        <f t="shared" si="37"/>
        <v>橡胶木深加工项目</v>
      </c>
      <c r="D438" s="43" t="s">
        <v>906</v>
      </c>
      <c r="E438" s="82" t="s">
        <v>818</v>
      </c>
      <c r="F438" s="82" t="s">
        <v>888</v>
      </c>
      <c r="G438" s="115">
        <f t="shared" si="35"/>
        <v>7062.79</v>
      </c>
      <c r="H438" s="152">
        <v>7062.79</v>
      </c>
      <c r="I438" s="124"/>
      <c r="J438" s="124"/>
      <c r="K438" s="124"/>
      <c r="L438" s="122">
        <f t="shared" si="36"/>
        <v>7062.79</v>
      </c>
      <c r="M438" s="46" t="s">
        <v>37</v>
      </c>
      <c r="N438" s="46" t="s">
        <v>37</v>
      </c>
      <c r="O438" s="46" t="s">
        <v>288</v>
      </c>
      <c r="P438" s="48" t="s">
        <v>424</v>
      </c>
      <c r="Q438" s="125">
        <v>388.45345</v>
      </c>
      <c r="R438" s="84" t="s">
        <v>39</v>
      </c>
      <c r="S438" s="144" t="s">
        <v>424</v>
      </c>
      <c r="T438" s="153"/>
      <c r="U438" s="153"/>
      <c r="V438" s="153"/>
    </row>
    <row r="439" ht="24" spans="1:22">
      <c r="A439" s="46">
        <v>425</v>
      </c>
      <c r="B439" s="48" t="s">
        <v>420</v>
      </c>
      <c r="C439" s="48" t="str">
        <f t="shared" si="37"/>
        <v>橡胶木深加工项目</v>
      </c>
      <c r="D439" s="43" t="s">
        <v>907</v>
      </c>
      <c r="E439" s="82" t="s">
        <v>820</v>
      </c>
      <c r="F439" s="82" t="s">
        <v>888</v>
      </c>
      <c r="G439" s="115">
        <f t="shared" si="35"/>
        <v>8449.35</v>
      </c>
      <c r="H439" s="152">
        <v>8449.35</v>
      </c>
      <c r="I439" s="124"/>
      <c r="J439" s="124"/>
      <c r="K439" s="124"/>
      <c r="L439" s="122">
        <f t="shared" si="36"/>
        <v>8449.35</v>
      </c>
      <c r="M439" s="46" t="s">
        <v>37</v>
      </c>
      <c r="N439" s="46" t="s">
        <v>37</v>
      </c>
      <c r="O439" s="46" t="s">
        <v>288</v>
      </c>
      <c r="P439" s="48" t="s">
        <v>424</v>
      </c>
      <c r="Q439" s="125">
        <v>464.71425</v>
      </c>
      <c r="R439" s="84" t="s">
        <v>39</v>
      </c>
      <c r="S439" s="144" t="s">
        <v>424</v>
      </c>
      <c r="T439" s="153"/>
      <c r="U439" s="153"/>
      <c r="V439" s="153"/>
    </row>
    <row r="440" ht="24" spans="1:22">
      <c r="A440" s="46">
        <v>426</v>
      </c>
      <c r="B440" s="48" t="s">
        <v>420</v>
      </c>
      <c r="C440" s="48" t="str">
        <f t="shared" si="37"/>
        <v>橡胶木深加工项目</v>
      </c>
      <c r="D440" s="43" t="s">
        <v>908</v>
      </c>
      <c r="E440" s="82" t="s">
        <v>822</v>
      </c>
      <c r="F440" s="82" t="s">
        <v>888</v>
      </c>
      <c r="G440" s="115">
        <f t="shared" si="35"/>
        <v>2859.78</v>
      </c>
      <c r="H440" s="152">
        <v>2859.78</v>
      </c>
      <c r="I440" s="124"/>
      <c r="J440" s="124"/>
      <c r="K440" s="124"/>
      <c r="L440" s="122">
        <f t="shared" si="36"/>
        <v>2859.78</v>
      </c>
      <c r="M440" s="46" t="s">
        <v>37</v>
      </c>
      <c r="N440" s="46" t="s">
        <v>37</v>
      </c>
      <c r="O440" s="46" t="s">
        <v>288</v>
      </c>
      <c r="P440" s="48" t="s">
        <v>424</v>
      </c>
      <c r="Q440" s="125">
        <v>157.2879</v>
      </c>
      <c r="R440" s="84" t="s">
        <v>39</v>
      </c>
      <c r="S440" s="144" t="s">
        <v>424</v>
      </c>
      <c r="T440" s="153"/>
      <c r="U440" s="153"/>
      <c r="V440" s="153"/>
    </row>
    <row r="441" ht="24" spans="1:22">
      <c r="A441" s="46">
        <v>427</v>
      </c>
      <c r="B441" s="48" t="s">
        <v>420</v>
      </c>
      <c r="C441" s="48" t="str">
        <f t="shared" si="37"/>
        <v>橡胶木深加工项目</v>
      </c>
      <c r="D441" s="43" t="s">
        <v>909</v>
      </c>
      <c r="E441" s="82" t="s">
        <v>824</v>
      </c>
      <c r="F441" s="82" t="s">
        <v>888</v>
      </c>
      <c r="G441" s="115">
        <f t="shared" si="35"/>
        <v>10789.17</v>
      </c>
      <c r="H441" s="152">
        <v>10789.17</v>
      </c>
      <c r="I441" s="124"/>
      <c r="J441" s="124"/>
      <c r="K441" s="124"/>
      <c r="L441" s="122">
        <f t="shared" si="36"/>
        <v>10789.17</v>
      </c>
      <c r="M441" s="46" t="s">
        <v>37</v>
      </c>
      <c r="N441" s="46" t="s">
        <v>37</v>
      </c>
      <c r="O441" s="46" t="s">
        <v>288</v>
      </c>
      <c r="P441" s="48" t="s">
        <v>424</v>
      </c>
      <c r="Q441" s="125">
        <v>593.40435</v>
      </c>
      <c r="R441" s="84" t="s">
        <v>39</v>
      </c>
      <c r="S441" s="144" t="s">
        <v>424</v>
      </c>
      <c r="T441" s="153"/>
      <c r="U441" s="153"/>
      <c r="V441" s="153"/>
    </row>
    <row r="442" ht="24" spans="1:22">
      <c r="A442" s="46">
        <v>428</v>
      </c>
      <c r="B442" s="48" t="s">
        <v>420</v>
      </c>
      <c r="C442" s="48" t="str">
        <f t="shared" si="37"/>
        <v>橡胶木深加工项目</v>
      </c>
      <c r="D442" s="43" t="s">
        <v>910</v>
      </c>
      <c r="E442" s="82" t="s">
        <v>826</v>
      </c>
      <c r="F442" s="82" t="s">
        <v>888</v>
      </c>
      <c r="G442" s="115">
        <f t="shared" si="35"/>
        <v>8752.66</v>
      </c>
      <c r="H442" s="152">
        <v>8752.66</v>
      </c>
      <c r="I442" s="124"/>
      <c r="J442" s="124"/>
      <c r="K442" s="124"/>
      <c r="L442" s="122">
        <f t="shared" si="36"/>
        <v>8752.66</v>
      </c>
      <c r="M442" s="46" t="s">
        <v>37</v>
      </c>
      <c r="N442" s="46" t="s">
        <v>37</v>
      </c>
      <c r="O442" s="46" t="s">
        <v>288</v>
      </c>
      <c r="P442" s="48" t="s">
        <v>424</v>
      </c>
      <c r="Q442" s="125">
        <v>481.3963</v>
      </c>
      <c r="R442" s="84" t="s">
        <v>39</v>
      </c>
      <c r="S442" s="144" t="s">
        <v>424</v>
      </c>
      <c r="T442" s="153"/>
      <c r="U442" s="153"/>
      <c r="V442" s="153"/>
    </row>
    <row r="443" ht="24" spans="1:22">
      <c r="A443" s="46">
        <v>429</v>
      </c>
      <c r="B443" s="48" t="s">
        <v>420</v>
      </c>
      <c r="C443" s="48" t="str">
        <f t="shared" si="37"/>
        <v>橡胶木深加工项目</v>
      </c>
      <c r="D443" s="43" t="s">
        <v>911</v>
      </c>
      <c r="E443" s="82" t="s">
        <v>828</v>
      </c>
      <c r="F443" s="82" t="s">
        <v>888</v>
      </c>
      <c r="G443" s="115">
        <f t="shared" si="35"/>
        <v>3856.37</v>
      </c>
      <c r="H443" s="152">
        <v>3856.37</v>
      </c>
      <c r="I443" s="124"/>
      <c r="J443" s="124"/>
      <c r="K443" s="124"/>
      <c r="L443" s="122">
        <f t="shared" si="36"/>
        <v>3856.37</v>
      </c>
      <c r="M443" s="46" t="s">
        <v>37</v>
      </c>
      <c r="N443" s="46" t="s">
        <v>37</v>
      </c>
      <c r="O443" s="46" t="s">
        <v>288</v>
      </c>
      <c r="P443" s="48" t="s">
        <v>424</v>
      </c>
      <c r="Q443" s="125">
        <v>212.10035</v>
      </c>
      <c r="R443" s="84" t="s">
        <v>39</v>
      </c>
      <c r="S443" s="144" t="s">
        <v>424</v>
      </c>
      <c r="T443" s="153"/>
      <c r="U443" s="153"/>
      <c r="V443" s="153"/>
    </row>
    <row r="444" ht="24" spans="1:22">
      <c r="A444" s="46">
        <v>430</v>
      </c>
      <c r="B444" s="48" t="s">
        <v>420</v>
      </c>
      <c r="C444" s="48" t="str">
        <f t="shared" si="37"/>
        <v>橡胶木深加工项目</v>
      </c>
      <c r="D444" s="43" t="s">
        <v>912</v>
      </c>
      <c r="E444" s="82" t="s">
        <v>830</v>
      </c>
      <c r="F444" s="82" t="s">
        <v>888</v>
      </c>
      <c r="G444" s="115">
        <f t="shared" si="35"/>
        <v>1065.56</v>
      </c>
      <c r="H444" s="152">
        <v>1065.56</v>
      </c>
      <c r="I444" s="124"/>
      <c r="J444" s="124"/>
      <c r="K444" s="124"/>
      <c r="L444" s="122">
        <f t="shared" si="36"/>
        <v>1065.56</v>
      </c>
      <c r="M444" s="46" t="s">
        <v>37</v>
      </c>
      <c r="N444" s="46" t="s">
        <v>37</v>
      </c>
      <c r="O444" s="46" t="s">
        <v>288</v>
      </c>
      <c r="P444" s="48" t="s">
        <v>424</v>
      </c>
      <c r="Q444" s="125">
        <v>58.6058</v>
      </c>
      <c r="R444" s="84" t="s">
        <v>39</v>
      </c>
      <c r="S444" s="144" t="s">
        <v>424</v>
      </c>
      <c r="T444" s="153"/>
      <c r="U444" s="153"/>
      <c r="V444" s="153"/>
    </row>
    <row r="445" ht="24" spans="1:22">
      <c r="A445" s="46">
        <v>431</v>
      </c>
      <c r="B445" s="113" t="s">
        <v>913</v>
      </c>
      <c r="C445" s="48" t="str">
        <f t="shared" si="37"/>
        <v>健德原蛋鸡养殖项目</v>
      </c>
      <c r="D445" s="114" t="s">
        <v>914</v>
      </c>
      <c r="E445" s="48" t="s">
        <v>190</v>
      </c>
      <c r="F445" s="48" t="s">
        <v>915</v>
      </c>
      <c r="G445" s="115">
        <f t="shared" si="35"/>
        <v>709910</v>
      </c>
      <c r="H445" s="115">
        <v>709910</v>
      </c>
      <c r="I445" s="122"/>
      <c r="J445" s="122"/>
      <c r="K445" s="122"/>
      <c r="L445" s="122">
        <f t="shared" si="36"/>
        <v>709910</v>
      </c>
      <c r="M445" s="46" t="s">
        <v>37</v>
      </c>
      <c r="N445" s="46" t="s">
        <v>37</v>
      </c>
      <c r="O445" s="46" t="s">
        <v>288</v>
      </c>
      <c r="P445" s="82" t="s">
        <v>916</v>
      </c>
      <c r="Q445" s="125">
        <v>39045.05</v>
      </c>
      <c r="R445" s="84" t="s">
        <v>39</v>
      </c>
      <c r="S445" s="82" t="s">
        <v>916</v>
      </c>
      <c r="T445" s="153"/>
      <c r="U445" s="153"/>
      <c r="V445" s="153"/>
    </row>
    <row r="446" ht="24" spans="1:22">
      <c r="A446" s="46">
        <v>432</v>
      </c>
      <c r="B446" s="113" t="s">
        <v>913</v>
      </c>
      <c r="C446" s="48" t="str">
        <f t="shared" si="37"/>
        <v>健德原蛋鸡养殖项目</v>
      </c>
      <c r="D446" s="114" t="s">
        <v>917</v>
      </c>
      <c r="E446" s="48" t="s">
        <v>918</v>
      </c>
      <c r="F446" s="48" t="s">
        <v>915</v>
      </c>
      <c r="G446" s="115">
        <f t="shared" si="35"/>
        <v>3170940</v>
      </c>
      <c r="H446" s="115">
        <v>3170940</v>
      </c>
      <c r="I446" s="122"/>
      <c r="J446" s="122"/>
      <c r="K446" s="122"/>
      <c r="L446" s="122">
        <f t="shared" si="36"/>
        <v>3170940</v>
      </c>
      <c r="M446" s="46" t="s">
        <v>37</v>
      </c>
      <c r="N446" s="46" t="s">
        <v>37</v>
      </c>
      <c r="O446" s="46" t="s">
        <v>288</v>
      </c>
      <c r="P446" s="82" t="s">
        <v>916</v>
      </c>
      <c r="Q446" s="125">
        <v>174401.7</v>
      </c>
      <c r="R446" s="84" t="s">
        <v>39</v>
      </c>
      <c r="S446" s="82" t="s">
        <v>916</v>
      </c>
      <c r="T446" s="153"/>
      <c r="U446" s="153"/>
      <c r="V446" s="153"/>
    </row>
    <row r="447" ht="24" spans="1:22">
      <c r="A447" s="46">
        <v>433</v>
      </c>
      <c r="B447" s="113" t="s">
        <v>913</v>
      </c>
      <c r="C447" s="48" t="str">
        <f t="shared" si="37"/>
        <v>健德原蛋鸡养殖项目</v>
      </c>
      <c r="D447" s="114" t="s">
        <v>919</v>
      </c>
      <c r="E447" s="48" t="s">
        <v>920</v>
      </c>
      <c r="F447" s="48" t="s">
        <v>915</v>
      </c>
      <c r="G447" s="115">
        <f t="shared" si="35"/>
        <v>1584150</v>
      </c>
      <c r="H447" s="115">
        <v>1584150</v>
      </c>
      <c r="I447" s="122"/>
      <c r="J447" s="122"/>
      <c r="K447" s="122"/>
      <c r="L447" s="122">
        <f t="shared" si="36"/>
        <v>1584150</v>
      </c>
      <c r="M447" s="46" t="s">
        <v>37</v>
      </c>
      <c r="N447" s="46" t="s">
        <v>37</v>
      </c>
      <c r="O447" s="46" t="s">
        <v>288</v>
      </c>
      <c r="P447" s="82" t="s">
        <v>916</v>
      </c>
      <c r="Q447" s="125">
        <v>87128.25</v>
      </c>
      <c r="R447" s="84" t="s">
        <v>39</v>
      </c>
      <c r="S447" s="82" t="s">
        <v>916</v>
      </c>
      <c r="T447" s="153"/>
      <c r="U447" s="153"/>
      <c r="V447" s="153"/>
    </row>
    <row r="448" ht="24" spans="1:22">
      <c r="A448" s="46">
        <v>434</v>
      </c>
      <c r="B448" s="113" t="s">
        <v>913</v>
      </c>
      <c r="C448" s="48" t="str">
        <f t="shared" si="37"/>
        <v>健德原蛋鸡养殖项目</v>
      </c>
      <c r="D448" s="114" t="s">
        <v>921</v>
      </c>
      <c r="E448" s="48" t="s">
        <v>922</v>
      </c>
      <c r="F448" s="48" t="s">
        <v>915</v>
      </c>
      <c r="G448" s="115">
        <f t="shared" si="35"/>
        <v>71270</v>
      </c>
      <c r="H448" s="115">
        <v>71270</v>
      </c>
      <c r="I448" s="122"/>
      <c r="J448" s="122"/>
      <c r="K448" s="122"/>
      <c r="L448" s="122">
        <f t="shared" si="36"/>
        <v>71270</v>
      </c>
      <c r="M448" s="46" t="s">
        <v>37</v>
      </c>
      <c r="N448" s="46" t="s">
        <v>37</v>
      </c>
      <c r="O448" s="46" t="s">
        <v>288</v>
      </c>
      <c r="P448" s="82" t="s">
        <v>916</v>
      </c>
      <c r="Q448" s="125">
        <v>3919.85</v>
      </c>
      <c r="R448" s="84" t="s">
        <v>39</v>
      </c>
      <c r="S448" s="82" t="s">
        <v>916</v>
      </c>
      <c r="T448" s="153"/>
      <c r="U448" s="153"/>
      <c r="V448" s="153"/>
    </row>
    <row r="449" ht="24" spans="1:22">
      <c r="A449" s="46">
        <v>435</v>
      </c>
      <c r="B449" s="113" t="s">
        <v>913</v>
      </c>
      <c r="C449" s="48" t="str">
        <f t="shared" si="37"/>
        <v>健德原蛋鸡养殖项目</v>
      </c>
      <c r="D449" s="114" t="s">
        <v>923</v>
      </c>
      <c r="E449" s="48" t="s">
        <v>924</v>
      </c>
      <c r="F449" s="48" t="s">
        <v>915</v>
      </c>
      <c r="G449" s="115">
        <f t="shared" si="35"/>
        <v>165760</v>
      </c>
      <c r="H449" s="115">
        <v>165760</v>
      </c>
      <c r="I449" s="122"/>
      <c r="J449" s="122"/>
      <c r="K449" s="122"/>
      <c r="L449" s="122">
        <f t="shared" si="36"/>
        <v>165760</v>
      </c>
      <c r="M449" s="46" t="s">
        <v>37</v>
      </c>
      <c r="N449" s="46" t="s">
        <v>37</v>
      </c>
      <c r="O449" s="46" t="s">
        <v>288</v>
      </c>
      <c r="P449" s="82" t="s">
        <v>916</v>
      </c>
      <c r="Q449" s="125">
        <v>9116.8</v>
      </c>
      <c r="R449" s="84" t="s">
        <v>39</v>
      </c>
      <c r="S449" s="82" t="s">
        <v>916</v>
      </c>
      <c r="T449" s="153"/>
      <c r="U449" s="153"/>
      <c r="V449" s="153"/>
    </row>
    <row r="450" ht="24" spans="1:22">
      <c r="A450" s="46">
        <v>436</v>
      </c>
      <c r="B450" s="113" t="s">
        <v>913</v>
      </c>
      <c r="C450" s="48" t="str">
        <f t="shared" si="37"/>
        <v>健德原蛋鸡养殖项目</v>
      </c>
      <c r="D450" s="114" t="s">
        <v>925</v>
      </c>
      <c r="E450" s="48" t="s">
        <v>926</v>
      </c>
      <c r="F450" s="48" t="s">
        <v>915</v>
      </c>
      <c r="G450" s="115">
        <f t="shared" si="35"/>
        <v>191100</v>
      </c>
      <c r="H450" s="115">
        <v>191100</v>
      </c>
      <c r="I450" s="122"/>
      <c r="J450" s="122"/>
      <c r="K450" s="122"/>
      <c r="L450" s="122">
        <f t="shared" si="36"/>
        <v>191100</v>
      </c>
      <c r="M450" s="46" t="s">
        <v>37</v>
      </c>
      <c r="N450" s="46" t="s">
        <v>37</v>
      </c>
      <c r="O450" s="46" t="s">
        <v>288</v>
      </c>
      <c r="P450" s="82" t="s">
        <v>916</v>
      </c>
      <c r="Q450" s="125">
        <v>10510.5</v>
      </c>
      <c r="R450" s="84" t="s">
        <v>39</v>
      </c>
      <c r="S450" s="82" t="s">
        <v>916</v>
      </c>
      <c r="T450" s="153"/>
      <c r="U450" s="153"/>
      <c r="V450" s="153"/>
    </row>
    <row r="451" ht="24" spans="1:22">
      <c r="A451" s="46">
        <v>437</v>
      </c>
      <c r="B451" s="113" t="s">
        <v>913</v>
      </c>
      <c r="C451" s="48" t="str">
        <f t="shared" si="37"/>
        <v>健德原蛋鸡养殖项目</v>
      </c>
      <c r="D451" s="114" t="s">
        <v>927</v>
      </c>
      <c r="E451" s="48" t="s">
        <v>182</v>
      </c>
      <c r="F451" s="48" t="s">
        <v>915</v>
      </c>
      <c r="G451" s="115">
        <f t="shared" si="35"/>
        <v>92370</v>
      </c>
      <c r="H451" s="115">
        <v>92370</v>
      </c>
      <c r="I451" s="122"/>
      <c r="J451" s="122"/>
      <c r="K451" s="122"/>
      <c r="L451" s="122">
        <f t="shared" si="36"/>
        <v>92370</v>
      </c>
      <c r="M451" s="46" t="s">
        <v>37</v>
      </c>
      <c r="N451" s="46" t="s">
        <v>37</v>
      </c>
      <c r="O451" s="46" t="s">
        <v>288</v>
      </c>
      <c r="P451" s="82" t="s">
        <v>916</v>
      </c>
      <c r="Q451" s="125">
        <v>5080.35</v>
      </c>
      <c r="R451" s="84" t="s">
        <v>39</v>
      </c>
      <c r="S451" s="82" t="s">
        <v>916</v>
      </c>
      <c r="T451" s="153"/>
      <c r="U451" s="153"/>
      <c r="V451" s="153"/>
    </row>
    <row r="452" ht="24" spans="1:22">
      <c r="A452" s="46">
        <v>438</v>
      </c>
      <c r="B452" s="113" t="s">
        <v>928</v>
      </c>
      <c r="C452" s="48" t="str">
        <f t="shared" si="37"/>
        <v>海南诚瑞农业项目</v>
      </c>
      <c r="D452" s="114" t="s">
        <v>929</v>
      </c>
      <c r="E452" s="48" t="s">
        <v>190</v>
      </c>
      <c r="F452" s="48" t="s">
        <v>930</v>
      </c>
      <c r="G452" s="115">
        <f t="shared" si="35"/>
        <v>852360</v>
      </c>
      <c r="H452" s="115">
        <v>852360</v>
      </c>
      <c r="I452" s="122"/>
      <c r="J452" s="122"/>
      <c r="K452" s="122"/>
      <c r="L452" s="122">
        <f t="shared" si="36"/>
        <v>852360</v>
      </c>
      <c r="M452" s="46" t="s">
        <v>37</v>
      </c>
      <c r="N452" s="46" t="s">
        <v>37</v>
      </c>
      <c r="O452" s="46" t="s">
        <v>288</v>
      </c>
      <c r="P452" s="48" t="s">
        <v>931</v>
      </c>
      <c r="Q452" s="125">
        <v>46879.8</v>
      </c>
      <c r="R452" s="84" t="s">
        <v>39</v>
      </c>
      <c r="S452" s="48" t="s">
        <v>931</v>
      </c>
      <c r="T452" s="153"/>
      <c r="U452" s="153"/>
      <c r="V452" s="153"/>
    </row>
    <row r="453" ht="24" spans="1:22">
      <c r="A453" s="46">
        <v>439</v>
      </c>
      <c r="B453" s="113" t="s">
        <v>928</v>
      </c>
      <c r="C453" s="48" t="str">
        <f t="shared" si="37"/>
        <v>海南诚瑞农业项目</v>
      </c>
      <c r="D453" s="114" t="s">
        <v>932</v>
      </c>
      <c r="E453" s="48" t="s">
        <v>918</v>
      </c>
      <c r="F453" s="48" t="s">
        <v>930</v>
      </c>
      <c r="G453" s="115">
        <f t="shared" si="35"/>
        <v>3807210</v>
      </c>
      <c r="H453" s="115">
        <v>3807210</v>
      </c>
      <c r="I453" s="122"/>
      <c r="J453" s="122"/>
      <c r="K453" s="122"/>
      <c r="L453" s="122">
        <f t="shared" si="36"/>
        <v>3807210</v>
      </c>
      <c r="M453" s="46" t="s">
        <v>37</v>
      </c>
      <c r="N453" s="46" t="s">
        <v>37</v>
      </c>
      <c r="O453" s="46" t="s">
        <v>288</v>
      </c>
      <c r="P453" s="48" t="s">
        <v>931</v>
      </c>
      <c r="Q453" s="125">
        <v>209396.55</v>
      </c>
      <c r="R453" s="84" t="s">
        <v>39</v>
      </c>
      <c r="S453" s="48" t="s">
        <v>931</v>
      </c>
      <c r="T453" s="153"/>
      <c r="U453" s="153"/>
      <c r="V453" s="153"/>
    </row>
    <row r="454" ht="24" spans="1:22">
      <c r="A454" s="46">
        <v>440</v>
      </c>
      <c r="B454" s="113" t="s">
        <v>928</v>
      </c>
      <c r="C454" s="48" t="str">
        <f t="shared" si="37"/>
        <v>海南诚瑞农业项目</v>
      </c>
      <c r="D454" s="114" t="s">
        <v>933</v>
      </c>
      <c r="E454" s="48" t="s">
        <v>920</v>
      </c>
      <c r="F454" s="48" t="s">
        <v>930</v>
      </c>
      <c r="G454" s="115">
        <f t="shared" si="35"/>
        <v>1902030</v>
      </c>
      <c r="H454" s="115">
        <v>1902030</v>
      </c>
      <c r="I454" s="124"/>
      <c r="J454" s="124"/>
      <c r="K454" s="124"/>
      <c r="L454" s="122">
        <f t="shared" si="36"/>
        <v>1902030</v>
      </c>
      <c r="M454" s="46" t="s">
        <v>37</v>
      </c>
      <c r="N454" s="46" t="s">
        <v>37</v>
      </c>
      <c r="O454" s="46" t="s">
        <v>288</v>
      </c>
      <c r="P454" s="48" t="s">
        <v>931</v>
      </c>
      <c r="Q454" s="125">
        <v>104611.65</v>
      </c>
      <c r="R454" s="84" t="s">
        <v>39</v>
      </c>
      <c r="S454" s="48" t="s">
        <v>931</v>
      </c>
      <c r="T454" s="153"/>
      <c r="U454" s="153"/>
      <c r="V454" s="153"/>
    </row>
    <row r="455" ht="24" spans="1:22">
      <c r="A455" s="46">
        <v>441</v>
      </c>
      <c r="B455" s="113" t="s">
        <v>928</v>
      </c>
      <c r="C455" s="48" t="str">
        <f t="shared" si="37"/>
        <v>海南诚瑞农业项目</v>
      </c>
      <c r="D455" s="114" t="s">
        <v>934</v>
      </c>
      <c r="E455" s="48" t="s">
        <v>935</v>
      </c>
      <c r="F455" s="48" t="s">
        <v>930</v>
      </c>
      <c r="G455" s="115">
        <f t="shared" si="35"/>
        <v>97680</v>
      </c>
      <c r="H455" s="115">
        <v>97680</v>
      </c>
      <c r="I455" s="124"/>
      <c r="J455" s="124"/>
      <c r="K455" s="124"/>
      <c r="L455" s="122">
        <f t="shared" si="36"/>
        <v>97680</v>
      </c>
      <c r="M455" s="46" t="s">
        <v>37</v>
      </c>
      <c r="N455" s="46" t="s">
        <v>37</v>
      </c>
      <c r="O455" s="46" t="s">
        <v>288</v>
      </c>
      <c r="P455" s="48" t="s">
        <v>931</v>
      </c>
      <c r="Q455" s="125">
        <v>5372.4</v>
      </c>
      <c r="R455" s="84" t="s">
        <v>39</v>
      </c>
      <c r="S455" s="48" t="s">
        <v>931</v>
      </c>
      <c r="T455" s="153"/>
      <c r="U455" s="153"/>
      <c r="V455" s="153"/>
    </row>
    <row r="456" ht="24" spans="1:22">
      <c r="A456" s="46">
        <v>442</v>
      </c>
      <c r="B456" s="113" t="s">
        <v>928</v>
      </c>
      <c r="C456" s="48" t="str">
        <f t="shared" si="37"/>
        <v>海南诚瑞农业项目</v>
      </c>
      <c r="D456" s="114" t="s">
        <v>936</v>
      </c>
      <c r="E456" s="48" t="s">
        <v>937</v>
      </c>
      <c r="F456" s="48" t="s">
        <v>930</v>
      </c>
      <c r="G456" s="115">
        <f t="shared" si="35"/>
        <v>351220</v>
      </c>
      <c r="H456" s="115">
        <v>351220</v>
      </c>
      <c r="I456" s="124"/>
      <c r="J456" s="124"/>
      <c r="K456" s="124"/>
      <c r="L456" s="122">
        <f t="shared" si="36"/>
        <v>351220</v>
      </c>
      <c r="M456" s="46" t="s">
        <v>37</v>
      </c>
      <c r="N456" s="46" t="s">
        <v>37</v>
      </c>
      <c r="O456" s="46" t="s">
        <v>288</v>
      </c>
      <c r="P456" s="48" t="s">
        <v>931</v>
      </c>
      <c r="Q456" s="125">
        <v>19317.1</v>
      </c>
      <c r="R456" s="84" t="s">
        <v>39</v>
      </c>
      <c r="S456" s="48" t="s">
        <v>931</v>
      </c>
      <c r="T456" s="153"/>
      <c r="U456" s="153"/>
      <c r="V456" s="153"/>
    </row>
    <row r="457" ht="24" spans="1:22">
      <c r="A457" s="46">
        <v>443</v>
      </c>
      <c r="B457" s="113" t="s">
        <v>928</v>
      </c>
      <c r="C457" s="48" t="str">
        <f t="shared" si="37"/>
        <v>海南诚瑞农业项目</v>
      </c>
      <c r="D457" s="114" t="s">
        <v>938</v>
      </c>
      <c r="E457" s="48" t="s">
        <v>939</v>
      </c>
      <c r="F457" s="48" t="s">
        <v>930</v>
      </c>
      <c r="G457" s="115">
        <f t="shared" si="35"/>
        <v>33300</v>
      </c>
      <c r="H457" s="115">
        <v>33300</v>
      </c>
      <c r="I457" s="124"/>
      <c r="J457" s="124"/>
      <c r="K457" s="124"/>
      <c r="L457" s="122">
        <f t="shared" si="36"/>
        <v>33300</v>
      </c>
      <c r="M457" s="46" t="s">
        <v>37</v>
      </c>
      <c r="N457" s="46" t="s">
        <v>37</v>
      </c>
      <c r="O457" s="46" t="s">
        <v>288</v>
      </c>
      <c r="P457" s="48" t="s">
        <v>931</v>
      </c>
      <c r="Q457" s="125">
        <v>1831.5</v>
      </c>
      <c r="R457" s="84" t="s">
        <v>39</v>
      </c>
      <c r="S457" s="48" t="s">
        <v>931</v>
      </c>
      <c r="T457" s="153"/>
      <c r="U457" s="153"/>
      <c r="V457" s="153"/>
    </row>
    <row r="458" ht="24" spans="1:22">
      <c r="A458" s="46">
        <v>444</v>
      </c>
      <c r="B458" s="113" t="s">
        <v>928</v>
      </c>
      <c r="C458" s="48" t="str">
        <f t="shared" si="37"/>
        <v>海南诚瑞农业项目</v>
      </c>
      <c r="D458" s="114" t="s">
        <v>940</v>
      </c>
      <c r="E458" s="48" t="s">
        <v>941</v>
      </c>
      <c r="F458" s="48" t="s">
        <v>930</v>
      </c>
      <c r="G458" s="115">
        <f t="shared" ref="G458:G493" si="38">H458</f>
        <v>34200</v>
      </c>
      <c r="H458" s="115">
        <v>34200</v>
      </c>
      <c r="I458" s="124"/>
      <c r="J458" s="124"/>
      <c r="K458" s="124"/>
      <c r="L458" s="122">
        <f t="shared" ref="L458:L493" si="39">H458</f>
        <v>34200</v>
      </c>
      <c r="M458" s="46" t="s">
        <v>37</v>
      </c>
      <c r="N458" s="46" t="s">
        <v>37</v>
      </c>
      <c r="O458" s="46" t="s">
        <v>288</v>
      </c>
      <c r="P458" s="48" t="s">
        <v>931</v>
      </c>
      <c r="Q458" s="125">
        <v>1881</v>
      </c>
      <c r="R458" s="84" t="s">
        <v>39</v>
      </c>
      <c r="S458" s="48" t="s">
        <v>931</v>
      </c>
      <c r="T458" s="153"/>
      <c r="U458" s="153"/>
      <c r="V458" s="153"/>
    </row>
    <row r="459" ht="24" spans="1:22">
      <c r="A459" s="46">
        <v>445</v>
      </c>
      <c r="B459" s="113" t="s">
        <v>928</v>
      </c>
      <c r="C459" s="48" t="str">
        <f t="shared" si="37"/>
        <v>海南诚瑞农业项目</v>
      </c>
      <c r="D459" s="114" t="s">
        <v>942</v>
      </c>
      <c r="E459" s="48" t="s">
        <v>943</v>
      </c>
      <c r="F459" s="48" t="s">
        <v>930</v>
      </c>
      <c r="G459" s="115">
        <f t="shared" si="38"/>
        <v>15770</v>
      </c>
      <c r="H459" s="115">
        <v>15770</v>
      </c>
      <c r="I459" s="124"/>
      <c r="J459" s="124"/>
      <c r="K459" s="124"/>
      <c r="L459" s="122">
        <f t="shared" si="39"/>
        <v>15770</v>
      </c>
      <c r="M459" s="46" t="s">
        <v>37</v>
      </c>
      <c r="N459" s="46" t="s">
        <v>37</v>
      </c>
      <c r="O459" s="46" t="s">
        <v>288</v>
      </c>
      <c r="P459" s="48" t="s">
        <v>931</v>
      </c>
      <c r="Q459" s="125">
        <v>867.35</v>
      </c>
      <c r="R459" s="84" t="s">
        <v>39</v>
      </c>
      <c r="S459" s="48" t="s">
        <v>931</v>
      </c>
      <c r="T459" s="153"/>
      <c r="U459" s="153"/>
      <c r="V459" s="153"/>
    </row>
    <row r="460" ht="24" spans="1:22">
      <c r="A460" s="46">
        <v>446</v>
      </c>
      <c r="B460" s="113" t="s">
        <v>928</v>
      </c>
      <c r="C460" s="48" t="str">
        <f t="shared" ref="C460:C493" si="40">B460</f>
        <v>海南诚瑞农业项目</v>
      </c>
      <c r="D460" s="114" t="s">
        <v>944</v>
      </c>
      <c r="E460" s="48" t="s">
        <v>945</v>
      </c>
      <c r="F460" s="48" t="s">
        <v>930</v>
      </c>
      <c r="G460" s="115">
        <f t="shared" si="38"/>
        <v>49810</v>
      </c>
      <c r="H460" s="115">
        <v>49810</v>
      </c>
      <c r="I460" s="124"/>
      <c r="J460" s="124"/>
      <c r="K460" s="124"/>
      <c r="L460" s="122">
        <f t="shared" si="39"/>
        <v>49810</v>
      </c>
      <c r="M460" s="46" t="s">
        <v>37</v>
      </c>
      <c r="N460" s="46" t="s">
        <v>37</v>
      </c>
      <c r="O460" s="46" t="s">
        <v>288</v>
      </c>
      <c r="P460" s="48" t="s">
        <v>931</v>
      </c>
      <c r="Q460" s="125">
        <v>2739.55</v>
      </c>
      <c r="R460" s="84" t="s">
        <v>39</v>
      </c>
      <c r="S460" s="48" t="s">
        <v>931</v>
      </c>
      <c r="T460" s="153"/>
      <c r="U460" s="153"/>
      <c r="V460" s="153"/>
    </row>
    <row r="461" ht="24" spans="1:22">
      <c r="A461" s="46">
        <v>447</v>
      </c>
      <c r="B461" s="113" t="s">
        <v>928</v>
      </c>
      <c r="C461" s="48" t="str">
        <f t="shared" si="40"/>
        <v>海南诚瑞农业项目</v>
      </c>
      <c r="D461" s="114" t="s">
        <v>946</v>
      </c>
      <c r="E461" s="48" t="s">
        <v>947</v>
      </c>
      <c r="F461" s="48" t="s">
        <v>930</v>
      </c>
      <c r="G461" s="115">
        <f t="shared" si="38"/>
        <v>39020</v>
      </c>
      <c r="H461" s="115">
        <v>39020</v>
      </c>
      <c r="I461" s="124"/>
      <c r="J461" s="124"/>
      <c r="K461" s="124"/>
      <c r="L461" s="122">
        <f t="shared" si="39"/>
        <v>39020</v>
      </c>
      <c r="M461" s="46" t="s">
        <v>37</v>
      </c>
      <c r="N461" s="46" t="s">
        <v>37</v>
      </c>
      <c r="O461" s="46" t="s">
        <v>288</v>
      </c>
      <c r="P461" s="48" t="s">
        <v>931</v>
      </c>
      <c r="Q461" s="125">
        <v>2146.1</v>
      </c>
      <c r="R461" s="84" t="s">
        <v>39</v>
      </c>
      <c r="S461" s="48" t="s">
        <v>931</v>
      </c>
      <c r="T461" s="153"/>
      <c r="U461" s="153"/>
      <c r="V461" s="153"/>
    </row>
    <row r="462" ht="24" spans="1:22">
      <c r="A462" s="46">
        <v>448</v>
      </c>
      <c r="B462" s="48" t="s">
        <v>948</v>
      </c>
      <c r="C462" s="48" t="str">
        <f t="shared" si="40"/>
        <v>闽琼蛙稻共生项目</v>
      </c>
      <c r="D462" s="43" t="s">
        <v>949</v>
      </c>
      <c r="E462" s="48" t="s">
        <v>190</v>
      </c>
      <c r="F462" s="48" t="s">
        <v>950</v>
      </c>
      <c r="G462" s="115">
        <f t="shared" si="38"/>
        <v>167760</v>
      </c>
      <c r="H462" s="115">
        <v>167760</v>
      </c>
      <c r="I462" s="124"/>
      <c r="J462" s="124"/>
      <c r="K462" s="124"/>
      <c r="L462" s="122">
        <f t="shared" si="39"/>
        <v>167760</v>
      </c>
      <c r="M462" s="46" t="s">
        <v>37</v>
      </c>
      <c r="N462" s="46" t="s">
        <v>37</v>
      </c>
      <c r="O462" s="46" t="s">
        <v>288</v>
      </c>
      <c r="P462" s="48" t="s">
        <v>951</v>
      </c>
      <c r="Q462" s="125">
        <v>9226.8</v>
      </c>
      <c r="R462" s="84" t="s">
        <v>39</v>
      </c>
      <c r="S462" s="48" t="s">
        <v>951</v>
      </c>
      <c r="T462" s="153"/>
      <c r="U462" s="153"/>
      <c r="V462" s="153"/>
    </row>
    <row r="463" ht="24" spans="1:22">
      <c r="A463" s="46">
        <v>449</v>
      </c>
      <c r="B463" s="48" t="s">
        <v>948</v>
      </c>
      <c r="C463" s="48" t="str">
        <f t="shared" si="40"/>
        <v>闽琼蛙稻共生项目</v>
      </c>
      <c r="D463" s="43" t="s">
        <v>952</v>
      </c>
      <c r="E463" s="48" t="s">
        <v>918</v>
      </c>
      <c r="F463" s="48" t="s">
        <v>950</v>
      </c>
      <c r="G463" s="115">
        <f t="shared" si="38"/>
        <v>749300</v>
      </c>
      <c r="H463" s="115">
        <v>749300</v>
      </c>
      <c r="I463" s="124"/>
      <c r="J463" s="124"/>
      <c r="K463" s="124"/>
      <c r="L463" s="122">
        <f t="shared" si="39"/>
        <v>749300</v>
      </c>
      <c r="M463" s="46" t="s">
        <v>37</v>
      </c>
      <c r="N463" s="46" t="s">
        <v>37</v>
      </c>
      <c r="O463" s="46" t="s">
        <v>288</v>
      </c>
      <c r="P463" s="48" t="s">
        <v>951</v>
      </c>
      <c r="Q463" s="125">
        <v>41211.5</v>
      </c>
      <c r="R463" s="84" t="s">
        <v>39</v>
      </c>
      <c r="S463" s="48" t="s">
        <v>951</v>
      </c>
      <c r="T463" s="153"/>
      <c r="U463" s="153"/>
      <c r="V463" s="153"/>
    </row>
    <row r="464" ht="24" spans="1:22">
      <c r="A464" s="46">
        <v>450</v>
      </c>
      <c r="B464" s="48" t="s">
        <v>948</v>
      </c>
      <c r="C464" s="48" t="str">
        <f t="shared" si="40"/>
        <v>闽琼蛙稻共生项目</v>
      </c>
      <c r="D464" s="43" t="s">
        <v>953</v>
      </c>
      <c r="E464" s="48" t="s">
        <v>920</v>
      </c>
      <c r="F464" s="48" t="s">
        <v>950</v>
      </c>
      <c r="G464" s="115">
        <f t="shared" si="38"/>
        <v>374340</v>
      </c>
      <c r="H464" s="115">
        <v>374340</v>
      </c>
      <c r="I464" s="124"/>
      <c r="J464" s="124"/>
      <c r="K464" s="124"/>
      <c r="L464" s="122">
        <f t="shared" si="39"/>
        <v>374340</v>
      </c>
      <c r="M464" s="46" t="s">
        <v>37</v>
      </c>
      <c r="N464" s="46" t="s">
        <v>37</v>
      </c>
      <c r="O464" s="46" t="s">
        <v>288</v>
      </c>
      <c r="P464" s="48" t="s">
        <v>951</v>
      </c>
      <c r="Q464" s="125">
        <v>20588.7</v>
      </c>
      <c r="R464" s="84" t="s">
        <v>39</v>
      </c>
      <c r="S464" s="48" t="s">
        <v>951</v>
      </c>
      <c r="T464" s="153"/>
      <c r="U464" s="153"/>
      <c r="V464" s="153"/>
    </row>
    <row r="465" ht="24" spans="1:22">
      <c r="A465" s="46">
        <v>451</v>
      </c>
      <c r="B465" s="48" t="s">
        <v>948</v>
      </c>
      <c r="C465" s="48" t="str">
        <f t="shared" si="40"/>
        <v>闽琼蛙稻共生项目</v>
      </c>
      <c r="D465" s="43" t="s">
        <v>954</v>
      </c>
      <c r="E465" s="48" t="s">
        <v>955</v>
      </c>
      <c r="F465" s="48" t="s">
        <v>950</v>
      </c>
      <c r="G465" s="115">
        <f t="shared" si="38"/>
        <v>43080</v>
      </c>
      <c r="H465" s="115">
        <v>43080</v>
      </c>
      <c r="I465" s="124"/>
      <c r="J465" s="124"/>
      <c r="K465" s="124"/>
      <c r="L465" s="122">
        <f t="shared" si="39"/>
        <v>43080</v>
      </c>
      <c r="M465" s="46" t="s">
        <v>37</v>
      </c>
      <c r="N465" s="46" t="s">
        <v>37</v>
      </c>
      <c r="O465" s="46" t="s">
        <v>288</v>
      </c>
      <c r="P465" s="48" t="s">
        <v>951</v>
      </c>
      <c r="Q465" s="125">
        <v>2369.4</v>
      </c>
      <c r="R465" s="84" t="s">
        <v>39</v>
      </c>
      <c r="S465" s="48" t="s">
        <v>951</v>
      </c>
      <c r="T465" s="153"/>
      <c r="U465" s="153"/>
      <c r="V465" s="153"/>
    </row>
    <row r="466" ht="24" spans="1:22">
      <c r="A466" s="46">
        <v>452</v>
      </c>
      <c r="B466" s="48" t="s">
        <v>948</v>
      </c>
      <c r="C466" s="48" t="str">
        <f t="shared" si="40"/>
        <v>闽琼蛙稻共生项目</v>
      </c>
      <c r="D466" s="43" t="s">
        <v>956</v>
      </c>
      <c r="E466" s="48" t="s">
        <v>957</v>
      </c>
      <c r="F466" s="48" t="s">
        <v>950</v>
      </c>
      <c r="G466" s="115">
        <f t="shared" si="38"/>
        <v>61220</v>
      </c>
      <c r="H466" s="115">
        <v>61220</v>
      </c>
      <c r="I466" s="124"/>
      <c r="J466" s="124"/>
      <c r="K466" s="124"/>
      <c r="L466" s="122">
        <f t="shared" si="39"/>
        <v>61220</v>
      </c>
      <c r="M466" s="46" t="s">
        <v>37</v>
      </c>
      <c r="N466" s="46" t="s">
        <v>37</v>
      </c>
      <c r="O466" s="46" t="s">
        <v>288</v>
      </c>
      <c r="P466" s="48" t="s">
        <v>951</v>
      </c>
      <c r="Q466" s="125">
        <v>3367.1</v>
      </c>
      <c r="R466" s="84" t="s">
        <v>39</v>
      </c>
      <c r="S466" s="48" t="s">
        <v>951</v>
      </c>
      <c r="T466" s="153"/>
      <c r="U466" s="153"/>
      <c r="V466" s="153"/>
    </row>
    <row r="467" ht="24" spans="1:22">
      <c r="A467" s="46">
        <v>453</v>
      </c>
      <c r="B467" s="48" t="s">
        <v>948</v>
      </c>
      <c r="C467" s="48" t="str">
        <f t="shared" si="40"/>
        <v>闽琼蛙稻共生项目</v>
      </c>
      <c r="D467" s="43" t="s">
        <v>958</v>
      </c>
      <c r="E467" s="48" t="s">
        <v>959</v>
      </c>
      <c r="F467" s="48" t="s">
        <v>950</v>
      </c>
      <c r="G467" s="115">
        <f t="shared" si="38"/>
        <v>75400</v>
      </c>
      <c r="H467" s="115">
        <v>75400</v>
      </c>
      <c r="I467" s="124"/>
      <c r="J467" s="124"/>
      <c r="K467" s="124"/>
      <c r="L467" s="122">
        <f t="shared" si="39"/>
        <v>75400</v>
      </c>
      <c r="M467" s="46" t="s">
        <v>37</v>
      </c>
      <c r="N467" s="46" t="s">
        <v>37</v>
      </c>
      <c r="O467" s="46" t="s">
        <v>288</v>
      </c>
      <c r="P467" s="48" t="s">
        <v>951</v>
      </c>
      <c r="Q467" s="125">
        <v>4147</v>
      </c>
      <c r="R467" s="84" t="s">
        <v>39</v>
      </c>
      <c r="S467" s="48" t="s">
        <v>951</v>
      </c>
      <c r="T467" s="153"/>
      <c r="U467" s="153"/>
      <c r="V467" s="153"/>
    </row>
    <row r="468" ht="24" spans="1:22">
      <c r="A468" s="46">
        <v>454</v>
      </c>
      <c r="B468" s="48" t="s">
        <v>960</v>
      </c>
      <c r="C468" s="48" t="str">
        <f t="shared" si="40"/>
        <v>中藤棕榈藤林下种植项目</v>
      </c>
      <c r="D468" s="43" t="s">
        <v>961</v>
      </c>
      <c r="E468" s="48" t="s">
        <v>190</v>
      </c>
      <c r="F468" s="48" t="s">
        <v>930</v>
      </c>
      <c r="G468" s="115">
        <f t="shared" si="38"/>
        <v>143880</v>
      </c>
      <c r="H468" s="115">
        <v>143880</v>
      </c>
      <c r="I468" s="124"/>
      <c r="J468" s="124"/>
      <c r="K468" s="124"/>
      <c r="L468" s="122">
        <f t="shared" si="39"/>
        <v>143880</v>
      </c>
      <c r="M468" s="46" t="s">
        <v>37</v>
      </c>
      <c r="N468" s="46" t="s">
        <v>37</v>
      </c>
      <c r="O468" s="46" t="s">
        <v>288</v>
      </c>
      <c r="P468" s="48" t="s">
        <v>962</v>
      </c>
      <c r="Q468" s="125">
        <v>7913.4</v>
      </c>
      <c r="R468" s="84" t="s">
        <v>39</v>
      </c>
      <c r="S468" s="48" t="s">
        <v>962</v>
      </c>
      <c r="T468" s="153"/>
      <c r="U468" s="153"/>
      <c r="V468" s="153"/>
    </row>
    <row r="469" ht="24" spans="1:22">
      <c r="A469" s="46">
        <v>455</v>
      </c>
      <c r="B469" s="48" t="s">
        <v>960</v>
      </c>
      <c r="C469" s="48" t="str">
        <f t="shared" si="40"/>
        <v>中藤棕榈藤林下种植项目</v>
      </c>
      <c r="D469" s="43" t="s">
        <v>963</v>
      </c>
      <c r="E469" s="48" t="s">
        <v>918</v>
      </c>
      <c r="F469" s="48" t="s">
        <v>930</v>
      </c>
      <c r="G469" s="115">
        <f t="shared" si="38"/>
        <v>642660</v>
      </c>
      <c r="H469" s="115">
        <v>642660</v>
      </c>
      <c r="I469" s="124"/>
      <c r="J469" s="124"/>
      <c r="K469" s="124"/>
      <c r="L469" s="122">
        <f t="shared" si="39"/>
        <v>642660</v>
      </c>
      <c r="M469" s="46" t="s">
        <v>37</v>
      </c>
      <c r="N469" s="46" t="s">
        <v>37</v>
      </c>
      <c r="O469" s="46" t="s">
        <v>288</v>
      </c>
      <c r="P469" s="48" t="s">
        <v>962</v>
      </c>
      <c r="Q469" s="125">
        <v>35346.3</v>
      </c>
      <c r="R469" s="84" t="s">
        <v>39</v>
      </c>
      <c r="S469" s="48" t="s">
        <v>962</v>
      </c>
      <c r="T469" s="153"/>
      <c r="U469" s="153"/>
      <c r="V469" s="153"/>
    </row>
    <row r="470" ht="24" spans="1:22">
      <c r="A470" s="46">
        <v>456</v>
      </c>
      <c r="B470" s="48" t="s">
        <v>960</v>
      </c>
      <c r="C470" s="48" t="str">
        <f t="shared" si="40"/>
        <v>中藤棕榈藤林下种植项目</v>
      </c>
      <c r="D470" s="43" t="s">
        <v>964</v>
      </c>
      <c r="E470" s="48" t="s">
        <v>920</v>
      </c>
      <c r="F470" s="48" t="s">
        <v>930</v>
      </c>
      <c r="G470" s="115">
        <f t="shared" si="38"/>
        <v>321060</v>
      </c>
      <c r="H470" s="115">
        <v>321060</v>
      </c>
      <c r="I470" s="124"/>
      <c r="J470" s="124"/>
      <c r="K470" s="124"/>
      <c r="L470" s="122">
        <f t="shared" si="39"/>
        <v>321060</v>
      </c>
      <c r="M470" s="46" t="s">
        <v>37</v>
      </c>
      <c r="N470" s="46" t="s">
        <v>37</v>
      </c>
      <c r="O470" s="46" t="s">
        <v>288</v>
      </c>
      <c r="P470" s="48" t="s">
        <v>962</v>
      </c>
      <c r="Q470" s="125">
        <v>17658.3</v>
      </c>
      <c r="R470" s="84" t="s">
        <v>39</v>
      </c>
      <c r="S470" s="48" t="s">
        <v>962</v>
      </c>
      <c r="T470" s="153"/>
      <c r="U470" s="153"/>
      <c r="V470" s="153"/>
    </row>
    <row r="471" ht="24" spans="1:22">
      <c r="A471" s="46">
        <v>457</v>
      </c>
      <c r="B471" s="48" t="s">
        <v>960</v>
      </c>
      <c r="C471" s="48" t="str">
        <f t="shared" si="40"/>
        <v>中藤棕榈藤林下种植项目</v>
      </c>
      <c r="D471" s="43" t="s">
        <v>965</v>
      </c>
      <c r="E471" s="48" t="s">
        <v>955</v>
      </c>
      <c r="F471" s="48" t="s">
        <v>930</v>
      </c>
      <c r="G471" s="115">
        <f t="shared" si="38"/>
        <v>39610</v>
      </c>
      <c r="H471" s="115">
        <v>39610</v>
      </c>
      <c r="I471" s="124"/>
      <c r="J471" s="124"/>
      <c r="K471" s="124"/>
      <c r="L471" s="122">
        <f t="shared" si="39"/>
        <v>39610</v>
      </c>
      <c r="M471" s="46" t="s">
        <v>37</v>
      </c>
      <c r="N471" s="46" t="s">
        <v>37</v>
      </c>
      <c r="O471" s="46" t="s">
        <v>288</v>
      </c>
      <c r="P471" s="48" t="s">
        <v>962</v>
      </c>
      <c r="Q471" s="125">
        <v>2178.55</v>
      </c>
      <c r="R471" s="84" t="s">
        <v>39</v>
      </c>
      <c r="S471" s="48" t="s">
        <v>962</v>
      </c>
      <c r="T471" s="153"/>
      <c r="U471" s="153"/>
      <c r="V471" s="153"/>
    </row>
    <row r="472" ht="24" spans="1:22">
      <c r="A472" s="46">
        <v>458</v>
      </c>
      <c r="B472" s="48" t="s">
        <v>960</v>
      </c>
      <c r="C472" s="48" t="str">
        <f t="shared" si="40"/>
        <v>中藤棕榈藤林下种植项目</v>
      </c>
      <c r="D472" s="43" t="s">
        <v>966</v>
      </c>
      <c r="E472" s="48" t="s">
        <v>957</v>
      </c>
      <c r="F472" s="48" t="s">
        <v>930</v>
      </c>
      <c r="G472" s="115">
        <f t="shared" si="38"/>
        <v>21470</v>
      </c>
      <c r="H472" s="115">
        <v>21470</v>
      </c>
      <c r="I472" s="124"/>
      <c r="J472" s="124"/>
      <c r="K472" s="124"/>
      <c r="L472" s="122">
        <f t="shared" si="39"/>
        <v>21470</v>
      </c>
      <c r="M472" s="46" t="s">
        <v>37</v>
      </c>
      <c r="N472" s="46" t="s">
        <v>37</v>
      </c>
      <c r="O472" s="46" t="s">
        <v>288</v>
      </c>
      <c r="P472" s="48" t="s">
        <v>962</v>
      </c>
      <c r="Q472" s="125">
        <v>1180.85</v>
      </c>
      <c r="R472" s="84" t="s">
        <v>39</v>
      </c>
      <c r="S472" s="48" t="s">
        <v>962</v>
      </c>
      <c r="T472" s="153"/>
      <c r="U472" s="153"/>
      <c r="V472" s="153"/>
    </row>
    <row r="473" ht="24" spans="1:22">
      <c r="A473" s="46">
        <v>459</v>
      </c>
      <c r="B473" s="48" t="s">
        <v>960</v>
      </c>
      <c r="C473" s="48" t="str">
        <f t="shared" si="40"/>
        <v>中藤棕榈藤林下种植项目</v>
      </c>
      <c r="D473" s="43" t="s">
        <v>967</v>
      </c>
      <c r="E473" s="48" t="s">
        <v>959</v>
      </c>
      <c r="F473" s="48" t="s">
        <v>930</v>
      </c>
      <c r="G473" s="115">
        <f t="shared" si="38"/>
        <v>43320</v>
      </c>
      <c r="H473" s="115">
        <v>43320</v>
      </c>
      <c r="I473" s="124"/>
      <c r="J473" s="124"/>
      <c r="K473" s="124"/>
      <c r="L473" s="122">
        <f t="shared" si="39"/>
        <v>43320</v>
      </c>
      <c r="M473" s="46" t="s">
        <v>37</v>
      </c>
      <c r="N473" s="46" t="s">
        <v>37</v>
      </c>
      <c r="O473" s="46" t="s">
        <v>288</v>
      </c>
      <c r="P473" s="48" t="s">
        <v>962</v>
      </c>
      <c r="Q473" s="125">
        <v>2382.6</v>
      </c>
      <c r="R473" s="84" t="s">
        <v>39</v>
      </c>
      <c r="S473" s="48" t="s">
        <v>962</v>
      </c>
      <c r="T473" s="153"/>
      <c r="U473" s="153"/>
      <c r="V473" s="153"/>
    </row>
    <row r="474" ht="24" spans="1:22">
      <c r="A474" s="46">
        <v>460</v>
      </c>
      <c r="B474" s="48" t="s">
        <v>968</v>
      </c>
      <c r="C474" s="48" t="str">
        <f t="shared" si="40"/>
        <v>儋州“旱露”温泉黑猪项目</v>
      </c>
      <c r="D474" s="43" t="s">
        <v>969</v>
      </c>
      <c r="E474" s="48" t="s">
        <v>190</v>
      </c>
      <c r="F474" s="48" t="s">
        <v>970</v>
      </c>
      <c r="G474" s="115">
        <f t="shared" si="38"/>
        <v>171440</v>
      </c>
      <c r="H474" s="115">
        <v>171440</v>
      </c>
      <c r="I474" s="124"/>
      <c r="J474" s="124"/>
      <c r="K474" s="124"/>
      <c r="L474" s="122">
        <f t="shared" si="39"/>
        <v>171440</v>
      </c>
      <c r="M474" s="46" t="s">
        <v>37</v>
      </c>
      <c r="N474" s="46" t="s">
        <v>37</v>
      </c>
      <c r="O474" s="46" t="s">
        <v>288</v>
      </c>
      <c r="P474" s="48" t="s">
        <v>971</v>
      </c>
      <c r="Q474" s="125">
        <v>9429.2</v>
      </c>
      <c r="R474" s="84" t="s">
        <v>39</v>
      </c>
      <c r="S474" s="48" t="s">
        <v>971</v>
      </c>
      <c r="T474" s="153"/>
      <c r="U474" s="153"/>
      <c r="V474" s="153"/>
    </row>
    <row r="475" ht="24" spans="1:22">
      <c r="A475" s="46">
        <v>461</v>
      </c>
      <c r="B475" s="48" t="s">
        <v>968</v>
      </c>
      <c r="C475" s="48" t="str">
        <f t="shared" si="40"/>
        <v>儋州“旱露”温泉黑猪项目</v>
      </c>
      <c r="D475" s="43" t="s">
        <v>972</v>
      </c>
      <c r="E475" s="48" t="s">
        <v>918</v>
      </c>
      <c r="F475" s="48" t="s">
        <v>970</v>
      </c>
      <c r="G475" s="115">
        <f t="shared" si="38"/>
        <v>765780</v>
      </c>
      <c r="H475" s="115">
        <v>765780</v>
      </c>
      <c r="I475" s="124"/>
      <c r="J475" s="124"/>
      <c r="K475" s="124"/>
      <c r="L475" s="122">
        <f t="shared" si="39"/>
        <v>765780</v>
      </c>
      <c r="M475" s="46" t="s">
        <v>37</v>
      </c>
      <c r="N475" s="46" t="s">
        <v>37</v>
      </c>
      <c r="O475" s="46" t="s">
        <v>288</v>
      </c>
      <c r="P475" s="48" t="s">
        <v>971</v>
      </c>
      <c r="Q475" s="125">
        <v>42117.9</v>
      </c>
      <c r="R475" s="84" t="s">
        <v>39</v>
      </c>
      <c r="S475" s="48" t="s">
        <v>971</v>
      </c>
      <c r="T475" s="153"/>
      <c r="U475" s="153"/>
      <c r="V475" s="153"/>
    </row>
    <row r="476" ht="24" spans="1:22">
      <c r="A476" s="46">
        <v>462</v>
      </c>
      <c r="B476" s="48" t="s">
        <v>968</v>
      </c>
      <c r="C476" s="48" t="str">
        <f t="shared" si="40"/>
        <v>儋州“旱露”温泉黑猪项目</v>
      </c>
      <c r="D476" s="43" t="s">
        <v>973</v>
      </c>
      <c r="E476" s="48" t="s">
        <v>920</v>
      </c>
      <c r="F476" s="48" t="s">
        <v>970</v>
      </c>
      <c r="G476" s="115">
        <f t="shared" si="38"/>
        <v>382580</v>
      </c>
      <c r="H476" s="115">
        <v>382580</v>
      </c>
      <c r="I476" s="124"/>
      <c r="J476" s="124"/>
      <c r="K476" s="124"/>
      <c r="L476" s="122">
        <f t="shared" si="39"/>
        <v>382580</v>
      </c>
      <c r="M476" s="46" t="s">
        <v>37</v>
      </c>
      <c r="N476" s="46" t="s">
        <v>37</v>
      </c>
      <c r="O476" s="46" t="s">
        <v>288</v>
      </c>
      <c r="P476" s="48" t="s">
        <v>971</v>
      </c>
      <c r="Q476" s="125">
        <v>21041.9</v>
      </c>
      <c r="R476" s="84" t="s">
        <v>39</v>
      </c>
      <c r="S476" s="48" t="s">
        <v>971</v>
      </c>
      <c r="T476" s="153"/>
      <c r="U476" s="153"/>
      <c r="V476" s="153"/>
    </row>
    <row r="477" ht="24" spans="1:22">
      <c r="A477" s="46">
        <v>463</v>
      </c>
      <c r="B477" s="48" t="s">
        <v>968</v>
      </c>
      <c r="C477" s="48" t="str">
        <f t="shared" si="40"/>
        <v>儋州“旱露”温泉黑猪项目</v>
      </c>
      <c r="D477" s="43" t="s">
        <v>974</v>
      </c>
      <c r="E477" s="48" t="s">
        <v>975</v>
      </c>
      <c r="F477" s="48" t="s">
        <v>970</v>
      </c>
      <c r="G477" s="115">
        <f t="shared" si="38"/>
        <v>3400</v>
      </c>
      <c r="H477" s="115">
        <v>3400</v>
      </c>
      <c r="I477" s="124"/>
      <c r="J477" s="124"/>
      <c r="K477" s="124"/>
      <c r="L477" s="122">
        <f t="shared" si="39"/>
        <v>3400</v>
      </c>
      <c r="M477" s="46" t="s">
        <v>37</v>
      </c>
      <c r="N477" s="46" t="s">
        <v>37</v>
      </c>
      <c r="O477" s="46" t="s">
        <v>288</v>
      </c>
      <c r="P477" s="48" t="s">
        <v>971</v>
      </c>
      <c r="Q477" s="125">
        <v>187</v>
      </c>
      <c r="R477" s="84" t="s">
        <v>39</v>
      </c>
      <c r="S477" s="48" t="s">
        <v>971</v>
      </c>
      <c r="T477" s="153"/>
      <c r="U477" s="153"/>
      <c r="V477" s="153"/>
    </row>
    <row r="478" ht="24" spans="1:22">
      <c r="A478" s="46">
        <v>464</v>
      </c>
      <c r="B478" s="48" t="s">
        <v>968</v>
      </c>
      <c r="C478" s="48" t="str">
        <f t="shared" si="40"/>
        <v>儋州“旱露”温泉黑猪项目</v>
      </c>
      <c r="D478" s="43" t="s">
        <v>976</v>
      </c>
      <c r="E478" s="48" t="s">
        <v>977</v>
      </c>
      <c r="F478" s="48" t="s">
        <v>970</v>
      </c>
      <c r="G478" s="115">
        <f t="shared" si="38"/>
        <v>6780</v>
      </c>
      <c r="H478" s="115">
        <v>6780</v>
      </c>
      <c r="I478" s="124"/>
      <c r="J478" s="124"/>
      <c r="K478" s="124"/>
      <c r="L478" s="122">
        <f t="shared" si="39"/>
        <v>6780</v>
      </c>
      <c r="M478" s="46" t="s">
        <v>37</v>
      </c>
      <c r="N478" s="46" t="s">
        <v>37</v>
      </c>
      <c r="O478" s="46" t="s">
        <v>288</v>
      </c>
      <c r="P478" s="48" t="s">
        <v>971</v>
      </c>
      <c r="Q478" s="125">
        <v>372.9</v>
      </c>
      <c r="R478" s="84" t="s">
        <v>39</v>
      </c>
      <c r="S478" s="48" t="s">
        <v>971</v>
      </c>
      <c r="T478" s="153"/>
      <c r="U478" s="153"/>
      <c r="V478" s="153"/>
    </row>
    <row r="479" ht="24" spans="1:22">
      <c r="A479" s="46">
        <v>465</v>
      </c>
      <c r="B479" s="48" t="s">
        <v>968</v>
      </c>
      <c r="C479" s="48" t="str">
        <f t="shared" si="40"/>
        <v>儋州“旱露”温泉黑猪项目</v>
      </c>
      <c r="D479" s="43" t="s">
        <v>978</v>
      </c>
      <c r="E479" s="48" t="s">
        <v>979</v>
      </c>
      <c r="F479" s="48" t="s">
        <v>970</v>
      </c>
      <c r="G479" s="115">
        <f t="shared" si="38"/>
        <v>16970</v>
      </c>
      <c r="H479" s="115">
        <v>16970</v>
      </c>
      <c r="I479" s="124"/>
      <c r="J479" s="124"/>
      <c r="K479" s="124"/>
      <c r="L479" s="122">
        <f t="shared" si="39"/>
        <v>16970</v>
      </c>
      <c r="M479" s="46" t="s">
        <v>37</v>
      </c>
      <c r="N479" s="46" t="s">
        <v>37</v>
      </c>
      <c r="O479" s="46" t="s">
        <v>288</v>
      </c>
      <c r="P479" s="48" t="s">
        <v>971</v>
      </c>
      <c r="Q479" s="125">
        <v>933.35</v>
      </c>
      <c r="R479" s="84" t="s">
        <v>39</v>
      </c>
      <c r="S479" s="48" t="s">
        <v>971</v>
      </c>
      <c r="T479" s="153"/>
      <c r="U479" s="153"/>
      <c r="V479" s="153"/>
    </row>
    <row r="480" ht="24" spans="1:22">
      <c r="A480" s="46">
        <v>466</v>
      </c>
      <c r="B480" s="48" t="s">
        <v>968</v>
      </c>
      <c r="C480" s="48" t="str">
        <f t="shared" si="40"/>
        <v>儋州“旱露”温泉黑猪项目</v>
      </c>
      <c r="D480" s="43" t="s">
        <v>980</v>
      </c>
      <c r="E480" s="48" t="s">
        <v>981</v>
      </c>
      <c r="F480" s="48" t="s">
        <v>970</v>
      </c>
      <c r="G480" s="115">
        <f t="shared" si="38"/>
        <v>2040</v>
      </c>
      <c r="H480" s="115">
        <v>2040</v>
      </c>
      <c r="I480" s="124"/>
      <c r="J480" s="124"/>
      <c r="K480" s="124"/>
      <c r="L480" s="122">
        <f t="shared" si="39"/>
        <v>2040</v>
      </c>
      <c r="M480" s="46" t="s">
        <v>37</v>
      </c>
      <c r="N480" s="46" t="s">
        <v>37</v>
      </c>
      <c r="O480" s="46" t="s">
        <v>288</v>
      </c>
      <c r="P480" s="48" t="s">
        <v>971</v>
      </c>
      <c r="Q480" s="125">
        <v>112.2</v>
      </c>
      <c r="R480" s="84" t="s">
        <v>39</v>
      </c>
      <c r="S480" s="48" t="s">
        <v>971</v>
      </c>
      <c r="T480" s="153"/>
      <c r="U480" s="153"/>
      <c r="V480" s="153"/>
    </row>
    <row r="481" ht="24" spans="1:22">
      <c r="A481" s="46">
        <v>467</v>
      </c>
      <c r="B481" s="48" t="s">
        <v>968</v>
      </c>
      <c r="C481" s="48" t="str">
        <f t="shared" si="40"/>
        <v>儋州“旱露”温泉黑猪项目</v>
      </c>
      <c r="D481" s="43" t="s">
        <v>982</v>
      </c>
      <c r="E481" s="48" t="s">
        <v>983</v>
      </c>
      <c r="F481" s="48" t="s">
        <v>970</v>
      </c>
      <c r="G481" s="115">
        <f t="shared" si="38"/>
        <v>38010</v>
      </c>
      <c r="H481" s="115">
        <v>38010</v>
      </c>
      <c r="I481" s="124"/>
      <c r="J481" s="124"/>
      <c r="K481" s="124"/>
      <c r="L481" s="122">
        <f t="shared" si="39"/>
        <v>38010</v>
      </c>
      <c r="M481" s="46" t="s">
        <v>37</v>
      </c>
      <c r="N481" s="46" t="s">
        <v>37</v>
      </c>
      <c r="O481" s="46" t="s">
        <v>288</v>
      </c>
      <c r="P481" s="48" t="s">
        <v>971</v>
      </c>
      <c r="Q481" s="125">
        <v>2090.55</v>
      </c>
      <c r="R481" s="84" t="s">
        <v>39</v>
      </c>
      <c r="S481" s="48" t="s">
        <v>971</v>
      </c>
      <c r="T481" s="153"/>
      <c r="U481" s="153"/>
      <c r="V481" s="153"/>
    </row>
    <row r="482" ht="24" spans="1:22">
      <c r="A482" s="46">
        <v>468</v>
      </c>
      <c r="B482" s="48" t="s">
        <v>984</v>
      </c>
      <c r="C482" s="48" t="str">
        <f t="shared" si="40"/>
        <v>肉羊繁育及种植东坡香薯项目</v>
      </c>
      <c r="D482" s="136" t="s">
        <v>985</v>
      </c>
      <c r="E482" s="48" t="s">
        <v>986</v>
      </c>
      <c r="F482" s="149" t="s">
        <v>987</v>
      </c>
      <c r="G482" s="149">
        <f t="shared" si="38"/>
        <v>551440</v>
      </c>
      <c r="H482" s="149">
        <v>551440</v>
      </c>
      <c r="I482" s="141"/>
      <c r="J482" s="124"/>
      <c r="K482" s="122"/>
      <c r="L482" s="122">
        <f t="shared" si="39"/>
        <v>551440</v>
      </c>
      <c r="M482" s="46" t="s">
        <v>37</v>
      </c>
      <c r="N482" s="46" t="s">
        <v>37</v>
      </c>
      <c r="O482" s="46" t="s">
        <v>288</v>
      </c>
      <c r="P482" s="82" t="s">
        <v>988</v>
      </c>
      <c r="Q482" s="125">
        <v>30329.2</v>
      </c>
      <c r="R482" s="84" t="s">
        <v>39</v>
      </c>
      <c r="S482" s="82" t="s">
        <v>988</v>
      </c>
      <c r="T482" s="153"/>
      <c r="U482" s="153"/>
      <c r="V482" s="153"/>
    </row>
    <row r="483" ht="24" spans="1:22">
      <c r="A483" s="46">
        <v>469</v>
      </c>
      <c r="B483" s="48" t="s">
        <v>984</v>
      </c>
      <c r="C483" s="48" t="str">
        <f t="shared" si="40"/>
        <v>肉羊繁育及种植东坡香薯项目</v>
      </c>
      <c r="D483" s="136" t="s">
        <v>989</v>
      </c>
      <c r="E483" s="48" t="s">
        <v>990</v>
      </c>
      <c r="F483" s="149" t="s">
        <v>987</v>
      </c>
      <c r="G483" s="149">
        <f t="shared" si="38"/>
        <v>1957460</v>
      </c>
      <c r="H483" s="149">
        <v>1957460</v>
      </c>
      <c r="I483" s="141"/>
      <c r="J483" s="124"/>
      <c r="K483" s="122"/>
      <c r="L483" s="122">
        <f t="shared" si="39"/>
        <v>1957460</v>
      </c>
      <c r="M483" s="46" t="s">
        <v>37</v>
      </c>
      <c r="N483" s="46" t="s">
        <v>37</v>
      </c>
      <c r="O483" s="46" t="s">
        <v>288</v>
      </c>
      <c r="P483" s="82" t="s">
        <v>988</v>
      </c>
      <c r="Q483" s="125">
        <v>107660.3</v>
      </c>
      <c r="R483" s="84" t="s">
        <v>39</v>
      </c>
      <c r="S483" s="82" t="s">
        <v>988</v>
      </c>
      <c r="T483" s="153"/>
      <c r="U483" s="153"/>
      <c r="V483" s="153"/>
    </row>
    <row r="484" ht="24" spans="1:22">
      <c r="A484" s="46">
        <v>470</v>
      </c>
      <c r="B484" s="48" t="s">
        <v>991</v>
      </c>
      <c r="C484" s="48" t="str">
        <f t="shared" si="40"/>
        <v>生物发电多联产项目</v>
      </c>
      <c r="D484" s="136" t="s">
        <v>992</v>
      </c>
      <c r="E484" s="48" t="s">
        <v>993</v>
      </c>
      <c r="F484" s="82" t="s">
        <v>559</v>
      </c>
      <c r="G484" s="115">
        <f t="shared" si="38"/>
        <v>2943924</v>
      </c>
      <c r="H484" s="149">
        <v>2943924</v>
      </c>
      <c r="I484" s="142"/>
      <c r="J484" s="124"/>
      <c r="K484" s="122"/>
      <c r="L484" s="122">
        <f t="shared" si="39"/>
        <v>2943924</v>
      </c>
      <c r="M484" s="46" t="s">
        <v>37</v>
      </c>
      <c r="N484" s="46" t="s">
        <v>37</v>
      </c>
      <c r="O484" s="46" t="s">
        <v>288</v>
      </c>
      <c r="P484" s="82" t="s">
        <v>424</v>
      </c>
      <c r="Q484" s="125">
        <v>161915.82</v>
      </c>
      <c r="R484" s="84" t="s">
        <v>39</v>
      </c>
      <c r="S484" s="82" t="s">
        <v>424</v>
      </c>
      <c r="T484" s="153"/>
      <c r="U484" s="153"/>
      <c r="V484" s="153"/>
    </row>
    <row r="485" ht="24" spans="1:22">
      <c r="A485" s="46">
        <v>471</v>
      </c>
      <c r="B485" s="48" t="s">
        <v>991</v>
      </c>
      <c r="C485" s="48" t="str">
        <f t="shared" si="40"/>
        <v>生物发电多联产项目</v>
      </c>
      <c r="D485" s="136" t="s">
        <v>994</v>
      </c>
      <c r="E485" s="48" t="s">
        <v>995</v>
      </c>
      <c r="F485" s="82" t="s">
        <v>559</v>
      </c>
      <c r="G485" s="115">
        <f t="shared" si="38"/>
        <v>1162382</v>
      </c>
      <c r="H485" s="149">
        <v>1162382</v>
      </c>
      <c r="I485" s="142"/>
      <c r="J485" s="124"/>
      <c r="K485" s="122"/>
      <c r="L485" s="122">
        <f t="shared" si="39"/>
        <v>1162382</v>
      </c>
      <c r="M485" s="46" t="s">
        <v>37</v>
      </c>
      <c r="N485" s="46" t="s">
        <v>37</v>
      </c>
      <c r="O485" s="46" t="s">
        <v>288</v>
      </c>
      <c r="P485" s="82" t="s">
        <v>424</v>
      </c>
      <c r="Q485" s="125">
        <v>63931.01</v>
      </c>
      <c r="R485" s="84" t="s">
        <v>39</v>
      </c>
      <c r="S485" s="82" t="s">
        <v>424</v>
      </c>
      <c r="T485" s="153"/>
      <c r="U485" s="153"/>
      <c r="V485" s="153"/>
    </row>
    <row r="486" ht="24" spans="1:22">
      <c r="A486" s="46">
        <v>472</v>
      </c>
      <c r="B486" s="48" t="s">
        <v>991</v>
      </c>
      <c r="C486" s="48" t="str">
        <f t="shared" si="40"/>
        <v>生物发电多联产项目</v>
      </c>
      <c r="D486" s="136" t="s">
        <v>996</v>
      </c>
      <c r="E486" s="48" t="s">
        <v>997</v>
      </c>
      <c r="F486" s="82" t="s">
        <v>559</v>
      </c>
      <c r="G486" s="115">
        <f t="shared" si="38"/>
        <v>552955</v>
      </c>
      <c r="H486" s="149">
        <v>552955</v>
      </c>
      <c r="I486" s="142"/>
      <c r="J486" s="124"/>
      <c r="K486" s="122"/>
      <c r="L486" s="122">
        <f t="shared" si="39"/>
        <v>552955</v>
      </c>
      <c r="M486" s="46" t="s">
        <v>37</v>
      </c>
      <c r="N486" s="46" t="s">
        <v>37</v>
      </c>
      <c r="O486" s="46" t="s">
        <v>288</v>
      </c>
      <c r="P486" s="82" t="s">
        <v>424</v>
      </c>
      <c r="Q486" s="125">
        <v>30412.525</v>
      </c>
      <c r="R486" s="84" t="s">
        <v>39</v>
      </c>
      <c r="S486" s="82" t="s">
        <v>424</v>
      </c>
      <c r="T486" s="153"/>
      <c r="U486" s="153"/>
      <c r="V486" s="153"/>
    </row>
    <row r="487" ht="24" spans="1:22">
      <c r="A487" s="46">
        <v>473</v>
      </c>
      <c r="B487" s="48" t="s">
        <v>991</v>
      </c>
      <c r="C487" s="48" t="str">
        <f t="shared" si="40"/>
        <v>生物发电多联产项目</v>
      </c>
      <c r="D487" s="136" t="s">
        <v>998</v>
      </c>
      <c r="E487" s="48" t="s">
        <v>999</v>
      </c>
      <c r="F487" s="82" t="s">
        <v>559</v>
      </c>
      <c r="G487" s="115">
        <f t="shared" si="38"/>
        <v>1021202</v>
      </c>
      <c r="H487" s="149">
        <v>1021202</v>
      </c>
      <c r="I487" s="142"/>
      <c r="J487" s="124"/>
      <c r="K487" s="122"/>
      <c r="L487" s="122">
        <f t="shared" si="39"/>
        <v>1021202</v>
      </c>
      <c r="M487" s="46" t="s">
        <v>37</v>
      </c>
      <c r="N487" s="46" t="s">
        <v>37</v>
      </c>
      <c r="O487" s="46" t="s">
        <v>288</v>
      </c>
      <c r="P487" s="82" t="s">
        <v>424</v>
      </c>
      <c r="Q487" s="125">
        <v>56166.11</v>
      </c>
      <c r="R487" s="84" t="s">
        <v>39</v>
      </c>
      <c r="S487" s="82" t="s">
        <v>424</v>
      </c>
      <c r="T487" s="153"/>
      <c r="U487" s="153"/>
      <c r="V487" s="153"/>
    </row>
    <row r="488" ht="24" spans="1:22">
      <c r="A488" s="46">
        <v>474</v>
      </c>
      <c r="B488" s="48" t="s">
        <v>991</v>
      </c>
      <c r="C488" s="48" t="str">
        <f t="shared" si="40"/>
        <v>生物发电多联产项目</v>
      </c>
      <c r="D488" s="136" t="s">
        <v>1000</v>
      </c>
      <c r="E488" s="48" t="s">
        <v>251</v>
      </c>
      <c r="F488" s="82" t="s">
        <v>559</v>
      </c>
      <c r="G488" s="115">
        <f t="shared" si="38"/>
        <v>1192971</v>
      </c>
      <c r="H488" s="149">
        <v>1192971</v>
      </c>
      <c r="I488" s="138"/>
      <c r="J488" s="124"/>
      <c r="K488" s="122"/>
      <c r="L488" s="122">
        <f t="shared" si="39"/>
        <v>1192971</v>
      </c>
      <c r="M488" s="46" t="s">
        <v>37</v>
      </c>
      <c r="N488" s="46" t="s">
        <v>37</v>
      </c>
      <c r="O488" s="46" t="s">
        <v>288</v>
      </c>
      <c r="P488" s="82" t="s">
        <v>424</v>
      </c>
      <c r="Q488" s="125">
        <v>65613.405</v>
      </c>
      <c r="R488" s="84" t="s">
        <v>39</v>
      </c>
      <c r="S488" s="82" t="s">
        <v>424</v>
      </c>
      <c r="T488" s="153"/>
      <c r="U488" s="153"/>
      <c r="V488" s="153"/>
    </row>
    <row r="489" ht="24" spans="1:22">
      <c r="A489" s="46">
        <v>475</v>
      </c>
      <c r="B489" s="48" t="s">
        <v>991</v>
      </c>
      <c r="C489" s="48" t="str">
        <f t="shared" si="40"/>
        <v>生物发电多联产项目</v>
      </c>
      <c r="D489" s="136" t="s">
        <v>1001</v>
      </c>
      <c r="E489" s="48" t="s">
        <v>1002</v>
      </c>
      <c r="F489" s="82" t="s">
        <v>559</v>
      </c>
      <c r="G489" s="115">
        <f t="shared" si="38"/>
        <v>896493</v>
      </c>
      <c r="H489" s="149">
        <v>896493</v>
      </c>
      <c r="I489" s="142"/>
      <c r="J489" s="124"/>
      <c r="K489" s="122"/>
      <c r="L489" s="122">
        <f t="shared" si="39"/>
        <v>896493</v>
      </c>
      <c r="M489" s="46" t="s">
        <v>37</v>
      </c>
      <c r="N489" s="46" t="s">
        <v>37</v>
      </c>
      <c r="O489" s="46" t="s">
        <v>288</v>
      </c>
      <c r="P489" s="82" t="s">
        <v>424</v>
      </c>
      <c r="Q489" s="125">
        <v>49307.115</v>
      </c>
      <c r="R489" s="84" t="s">
        <v>39</v>
      </c>
      <c r="S489" s="82" t="s">
        <v>424</v>
      </c>
      <c r="T489" s="153"/>
      <c r="U489" s="153"/>
      <c r="V489" s="153"/>
    </row>
    <row r="490" ht="24" spans="1:22">
      <c r="A490" s="46">
        <v>476</v>
      </c>
      <c r="B490" s="48" t="s">
        <v>991</v>
      </c>
      <c r="C490" s="48" t="str">
        <f t="shared" si="40"/>
        <v>生物发电多联产项目</v>
      </c>
      <c r="D490" s="136" t="s">
        <v>1003</v>
      </c>
      <c r="E490" s="48" t="s">
        <v>1004</v>
      </c>
      <c r="F490" s="82" t="s">
        <v>559</v>
      </c>
      <c r="G490" s="115">
        <f t="shared" si="38"/>
        <v>635310</v>
      </c>
      <c r="H490" s="149">
        <v>635310</v>
      </c>
      <c r="I490" s="142"/>
      <c r="J490" s="124"/>
      <c r="K490" s="122"/>
      <c r="L490" s="122">
        <f t="shared" si="39"/>
        <v>635310</v>
      </c>
      <c r="M490" s="46" t="s">
        <v>37</v>
      </c>
      <c r="N490" s="46" t="s">
        <v>37</v>
      </c>
      <c r="O490" s="46" t="s">
        <v>288</v>
      </c>
      <c r="P490" s="82" t="s">
        <v>424</v>
      </c>
      <c r="Q490" s="125">
        <v>34942.05</v>
      </c>
      <c r="R490" s="84" t="s">
        <v>39</v>
      </c>
      <c r="S490" s="82" t="s">
        <v>424</v>
      </c>
      <c r="T490" s="153"/>
      <c r="U490" s="153"/>
      <c r="V490" s="153"/>
    </row>
    <row r="491" ht="24" spans="1:22">
      <c r="A491" s="46">
        <v>477</v>
      </c>
      <c r="B491" s="48" t="s">
        <v>991</v>
      </c>
      <c r="C491" s="48" t="str">
        <f t="shared" si="40"/>
        <v>生物发电多联产项目</v>
      </c>
      <c r="D491" s="136" t="s">
        <v>1005</v>
      </c>
      <c r="E491" s="48" t="s">
        <v>1006</v>
      </c>
      <c r="F491" s="82" t="s">
        <v>559</v>
      </c>
      <c r="G491" s="115">
        <f t="shared" si="38"/>
        <v>705900</v>
      </c>
      <c r="H491" s="149">
        <v>705900</v>
      </c>
      <c r="I491" s="142"/>
      <c r="J491" s="124"/>
      <c r="K491" s="124"/>
      <c r="L491" s="122">
        <f t="shared" si="39"/>
        <v>705900</v>
      </c>
      <c r="M491" s="46" t="s">
        <v>37</v>
      </c>
      <c r="N491" s="46" t="s">
        <v>37</v>
      </c>
      <c r="O491" s="46" t="s">
        <v>288</v>
      </c>
      <c r="P491" s="82" t="s">
        <v>424</v>
      </c>
      <c r="Q491" s="125">
        <v>38824.5</v>
      </c>
      <c r="R491" s="84" t="s">
        <v>39</v>
      </c>
      <c r="S491" s="82" t="s">
        <v>424</v>
      </c>
      <c r="T491" s="153"/>
      <c r="U491" s="153"/>
      <c r="V491" s="153"/>
    </row>
    <row r="492" ht="24" spans="1:22">
      <c r="A492" s="46">
        <v>478</v>
      </c>
      <c r="B492" s="48" t="s">
        <v>991</v>
      </c>
      <c r="C492" s="48" t="str">
        <f t="shared" si="40"/>
        <v>生物发电多联产项目</v>
      </c>
      <c r="D492" s="136" t="s">
        <v>1007</v>
      </c>
      <c r="E492" s="48" t="s">
        <v>1008</v>
      </c>
      <c r="F492" s="82" t="s">
        <v>559</v>
      </c>
      <c r="G492" s="115">
        <f t="shared" si="38"/>
        <v>821197</v>
      </c>
      <c r="H492" s="149">
        <v>821197</v>
      </c>
      <c r="I492" s="142"/>
      <c r="J492" s="124"/>
      <c r="K492" s="124"/>
      <c r="L492" s="122">
        <f t="shared" si="39"/>
        <v>821197</v>
      </c>
      <c r="M492" s="46" t="s">
        <v>37</v>
      </c>
      <c r="N492" s="46" t="s">
        <v>37</v>
      </c>
      <c r="O492" s="46" t="s">
        <v>288</v>
      </c>
      <c r="P492" s="82" t="s">
        <v>424</v>
      </c>
      <c r="Q492" s="125">
        <v>45165.835</v>
      </c>
      <c r="R492" s="84" t="s">
        <v>39</v>
      </c>
      <c r="S492" s="82" t="s">
        <v>424</v>
      </c>
      <c r="T492" s="153"/>
      <c r="U492" s="153"/>
      <c r="V492" s="153"/>
    </row>
    <row r="493" ht="24" spans="1:22">
      <c r="A493" s="46">
        <v>479</v>
      </c>
      <c r="B493" s="48" t="s">
        <v>991</v>
      </c>
      <c r="C493" s="48" t="str">
        <f t="shared" si="40"/>
        <v>生物发电多联产项目</v>
      </c>
      <c r="D493" s="136" t="s">
        <v>1009</v>
      </c>
      <c r="E493" s="48" t="s">
        <v>1010</v>
      </c>
      <c r="F493" s="82" t="s">
        <v>559</v>
      </c>
      <c r="G493" s="115">
        <f t="shared" si="38"/>
        <v>992966</v>
      </c>
      <c r="H493" s="149">
        <v>992966</v>
      </c>
      <c r="I493" s="142"/>
      <c r="J493" s="124"/>
      <c r="K493" s="124"/>
      <c r="L493" s="122">
        <f t="shared" si="39"/>
        <v>992966</v>
      </c>
      <c r="M493" s="46" t="s">
        <v>37</v>
      </c>
      <c r="N493" s="46" t="s">
        <v>37</v>
      </c>
      <c r="O493" s="46" t="s">
        <v>288</v>
      </c>
      <c r="P493" s="82" t="s">
        <v>424</v>
      </c>
      <c r="Q493" s="125">
        <v>54613.13</v>
      </c>
      <c r="R493" s="84" t="s">
        <v>39</v>
      </c>
      <c r="S493" s="82" t="s">
        <v>424</v>
      </c>
      <c r="T493" s="153"/>
      <c r="U493" s="153"/>
      <c r="V493" s="153"/>
    </row>
  </sheetData>
  <sortState ref="A317:W335">
    <sortCondition ref="A317"/>
  </sortState>
  <mergeCells count="30">
    <mergeCell ref="A2:V2"/>
    <mergeCell ref="G3:K3"/>
    <mergeCell ref="N3:Q3"/>
    <mergeCell ref="R3:S3"/>
    <mergeCell ref="T3:U3"/>
    <mergeCell ref="A5:F5"/>
    <mergeCell ref="A6:B6"/>
    <mergeCell ref="C6:F6"/>
    <mergeCell ref="A7:B7"/>
    <mergeCell ref="C7:F7"/>
    <mergeCell ref="A49:B49"/>
    <mergeCell ref="C49:F49"/>
    <mergeCell ref="A61:B61"/>
    <mergeCell ref="C61:F61"/>
    <mergeCell ref="A68:B68"/>
    <mergeCell ref="C68:F68"/>
    <mergeCell ref="A71:B71"/>
    <mergeCell ref="C71:F71"/>
    <mergeCell ref="A73:B73"/>
    <mergeCell ref="C73:F73"/>
    <mergeCell ref="A74:B74"/>
    <mergeCell ref="C74:F74"/>
    <mergeCell ref="A3:A4"/>
    <mergeCell ref="B3:B4"/>
    <mergeCell ref="C3:C4"/>
    <mergeCell ref="D3:D4"/>
    <mergeCell ref="E3:E4"/>
    <mergeCell ref="F3:F4"/>
    <mergeCell ref="L3:L4"/>
    <mergeCell ref="V3:V4"/>
  </mergeCells>
  <conditionalFormatting sqref="B8">
    <cfRule type="duplicateValues" dxfId="0" priority="111"/>
  </conditionalFormatting>
  <conditionalFormatting sqref="C8">
    <cfRule type="duplicateValues" dxfId="0" priority="62"/>
  </conditionalFormatting>
  <conditionalFormatting sqref="B9">
    <cfRule type="duplicateValues" dxfId="0" priority="110"/>
  </conditionalFormatting>
  <conditionalFormatting sqref="C9">
    <cfRule type="duplicateValues" dxfId="0" priority="61"/>
  </conditionalFormatting>
  <conditionalFormatting sqref="B10">
    <cfRule type="duplicateValues" dxfId="0" priority="108"/>
  </conditionalFormatting>
  <conditionalFormatting sqref="C10">
    <cfRule type="duplicateValues" dxfId="0" priority="59"/>
  </conditionalFormatting>
  <conditionalFormatting sqref="B11">
    <cfRule type="duplicateValues" dxfId="0" priority="107"/>
  </conditionalFormatting>
  <conditionalFormatting sqref="C11">
    <cfRule type="duplicateValues" dxfId="0" priority="58"/>
  </conditionalFormatting>
  <conditionalFormatting sqref="B12">
    <cfRule type="duplicateValues" dxfId="0" priority="106"/>
  </conditionalFormatting>
  <conditionalFormatting sqref="C12">
    <cfRule type="duplicateValues" dxfId="0" priority="57"/>
  </conditionalFormatting>
  <conditionalFormatting sqref="B13">
    <cfRule type="duplicateValues" dxfId="0" priority="105"/>
  </conditionalFormatting>
  <conditionalFormatting sqref="C13">
    <cfRule type="duplicateValues" dxfId="0" priority="56"/>
  </conditionalFormatting>
  <conditionalFormatting sqref="B14">
    <cfRule type="duplicateValues" dxfId="0" priority="104"/>
  </conditionalFormatting>
  <conditionalFormatting sqref="C14">
    <cfRule type="duplicateValues" dxfId="0" priority="55"/>
  </conditionalFormatting>
  <conditionalFormatting sqref="B15">
    <cfRule type="duplicateValues" dxfId="0" priority="103"/>
  </conditionalFormatting>
  <conditionalFormatting sqref="C15">
    <cfRule type="duplicateValues" dxfId="0" priority="54"/>
  </conditionalFormatting>
  <conditionalFormatting sqref="B16">
    <cfRule type="duplicateValues" dxfId="0" priority="101"/>
  </conditionalFormatting>
  <conditionalFormatting sqref="C16">
    <cfRule type="duplicateValues" dxfId="0" priority="52"/>
  </conditionalFormatting>
  <conditionalFormatting sqref="B17">
    <cfRule type="duplicateValues" dxfId="0" priority="100"/>
  </conditionalFormatting>
  <conditionalFormatting sqref="C17">
    <cfRule type="duplicateValues" dxfId="0" priority="51"/>
  </conditionalFormatting>
  <conditionalFormatting sqref="B18">
    <cfRule type="duplicateValues" dxfId="0" priority="99"/>
  </conditionalFormatting>
  <conditionalFormatting sqref="C18">
    <cfRule type="duplicateValues" dxfId="0" priority="50"/>
  </conditionalFormatting>
  <conditionalFormatting sqref="B19">
    <cfRule type="duplicateValues" dxfId="0" priority="98"/>
  </conditionalFormatting>
  <conditionalFormatting sqref="C19">
    <cfRule type="duplicateValues" dxfId="0" priority="49"/>
  </conditionalFormatting>
  <conditionalFormatting sqref="B20">
    <cfRule type="duplicateValues" dxfId="0" priority="97"/>
  </conditionalFormatting>
  <conditionalFormatting sqref="C20">
    <cfRule type="duplicateValues" dxfId="0" priority="48"/>
  </conditionalFormatting>
  <conditionalFormatting sqref="B21">
    <cfRule type="duplicateValues" dxfId="0" priority="96"/>
  </conditionalFormatting>
  <conditionalFormatting sqref="C21">
    <cfRule type="duplicateValues" dxfId="0" priority="47"/>
  </conditionalFormatting>
  <conditionalFormatting sqref="B22">
    <cfRule type="duplicateValues" dxfId="0" priority="95"/>
  </conditionalFormatting>
  <conditionalFormatting sqref="C22">
    <cfRule type="duplicateValues" dxfId="0" priority="46"/>
  </conditionalFormatting>
  <conditionalFormatting sqref="B23">
    <cfRule type="duplicateValues" dxfId="0" priority="94"/>
  </conditionalFormatting>
  <conditionalFormatting sqref="C23">
    <cfRule type="duplicateValues" dxfId="0" priority="45"/>
  </conditionalFormatting>
  <conditionalFormatting sqref="B24">
    <cfRule type="duplicateValues" dxfId="0" priority="93"/>
  </conditionalFormatting>
  <conditionalFormatting sqref="C24">
    <cfRule type="duplicateValues" dxfId="0" priority="44"/>
  </conditionalFormatting>
  <conditionalFormatting sqref="B25">
    <cfRule type="duplicateValues" dxfId="0" priority="92"/>
  </conditionalFormatting>
  <conditionalFormatting sqref="C25">
    <cfRule type="duplicateValues" dxfId="0" priority="43"/>
  </conditionalFormatting>
  <conditionalFormatting sqref="B26">
    <cfRule type="duplicateValues" dxfId="0" priority="91"/>
  </conditionalFormatting>
  <conditionalFormatting sqref="C26">
    <cfRule type="duplicateValues" dxfId="0" priority="42"/>
  </conditionalFormatting>
  <conditionalFormatting sqref="B27">
    <cfRule type="duplicateValues" dxfId="0" priority="90"/>
  </conditionalFormatting>
  <conditionalFormatting sqref="C27">
    <cfRule type="duplicateValues" dxfId="0" priority="41"/>
  </conditionalFormatting>
  <conditionalFormatting sqref="B28">
    <cfRule type="duplicateValues" dxfId="0" priority="89"/>
  </conditionalFormatting>
  <conditionalFormatting sqref="C28">
    <cfRule type="duplicateValues" dxfId="0" priority="40"/>
  </conditionalFormatting>
  <conditionalFormatting sqref="B29">
    <cfRule type="duplicateValues" dxfId="0" priority="88"/>
  </conditionalFormatting>
  <conditionalFormatting sqref="C29">
    <cfRule type="duplicateValues" dxfId="0" priority="39"/>
  </conditionalFormatting>
  <conditionalFormatting sqref="B30">
    <cfRule type="duplicateValues" dxfId="0" priority="86"/>
  </conditionalFormatting>
  <conditionalFormatting sqref="C30">
    <cfRule type="duplicateValues" dxfId="0" priority="37"/>
  </conditionalFormatting>
  <conditionalFormatting sqref="B31">
    <cfRule type="duplicateValues" dxfId="0" priority="85"/>
  </conditionalFormatting>
  <conditionalFormatting sqref="C31">
    <cfRule type="duplicateValues" dxfId="0" priority="36"/>
  </conditionalFormatting>
  <conditionalFormatting sqref="B32">
    <cfRule type="duplicateValues" dxfId="0" priority="84"/>
  </conditionalFormatting>
  <conditionalFormatting sqref="C32">
    <cfRule type="duplicateValues" dxfId="0" priority="35"/>
  </conditionalFormatting>
  <conditionalFormatting sqref="B33">
    <cfRule type="duplicateValues" dxfId="0" priority="83"/>
  </conditionalFormatting>
  <conditionalFormatting sqref="C33">
    <cfRule type="duplicateValues" dxfId="0" priority="34"/>
  </conditionalFormatting>
  <conditionalFormatting sqref="B34">
    <cfRule type="duplicateValues" dxfId="0" priority="82"/>
  </conditionalFormatting>
  <conditionalFormatting sqref="C34">
    <cfRule type="duplicateValues" dxfId="0" priority="33"/>
  </conditionalFormatting>
  <conditionalFormatting sqref="B35">
    <cfRule type="duplicateValues" dxfId="0" priority="81"/>
  </conditionalFormatting>
  <conditionalFormatting sqref="C35">
    <cfRule type="duplicateValues" dxfId="0" priority="32"/>
  </conditionalFormatting>
  <conditionalFormatting sqref="B36">
    <cfRule type="duplicateValues" dxfId="0" priority="80"/>
  </conditionalFormatting>
  <conditionalFormatting sqref="C36">
    <cfRule type="duplicateValues" dxfId="0" priority="31"/>
  </conditionalFormatting>
  <conditionalFormatting sqref="B37">
    <cfRule type="duplicateValues" dxfId="0" priority="79"/>
  </conditionalFormatting>
  <conditionalFormatting sqref="C37">
    <cfRule type="duplicateValues" dxfId="0" priority="30"/>
  </conditionalFormatting>
  <conditionalFormatting sqref="B38">
    <cfRule type="duplicateValues" dxfId="0" priority="78"/>
  </conditionalFormatting>
  <conditionalFormatting sqref="C38">
    <cfRule type="duplicateValues" dxfId="0" priority="29"/>
  </conditionalFormatting>
  <conditionalFormatting sqref="B39">
    <cfRule type="duplicateValues" dxfId="0" priority="77"/>
  </conditionalFormatting>
  <conditionalFormatting sqref="C39">
    <cfRule type="duplicateValues" dxfId="0" priority="28"/>
  </conditionalFormatting>
  <conditionalFormatting sqref="B40">
    <cfRule type="duplicateValues" dxfId="0" priority="75"/>
  </conditionalFormatting>
  <conditionalFormatting sqref="C40">
    <cfRule type="duplicateValues" dxfId="0" priority="26"/>
  </conditionalFormatting>
  <conditionalFormatting sqref="B41">
    <cfRule type="duplicateValues" dxfId="0" priority="74"/>
  </conditionalFormatting>
  <conditionalFormatting sqref="C41">
    <cfRule type="duplicateValues" dxfId="0" priority="25"/>
  </conditionalFormatting>
  <conditionalFormatting sqref="B42">
    <cfRule type="duplicateValues" dxfId="0" priority="73"/>
  </conditionalFormatting>
  <conditionalFormatting sqref="C42">
    <cfRule type="duplicateValues" dxfId="0" priority="24"/>
  </conditionalFormatting>
  <conditionalFormatting sqref="B43">
    <cfRule type="duplicateValues" dxfId="0" priority="72"/>
  </conditionalFormatting>
  <conditionalFormatting sqref="C43">
    <cfRule type="duplicateValues" dxfId="0" priority="23"/>
  </conditionalFormatting>
  <conditionalFormatting sqref="B44">
    <cfRule type="duplicateValues" dxfId="0" priority="71"/>
  </conditionalFormatting>
  <conditionalFormatting sqref="C44">
    <cfRule type="duplicateValues" dxfId="0" priority="22"/>
  </conditionalFormatting>
  <conditionalFormatting sqref="B45">
    <cfRule type="duplicateValues" dxfId="0" priority="70"/>
  </conditionalFormatting>
  <conditionalFormatting sqref="C45">
    <cfRule type="duplicateValues" dxfId="0" priority="21"/>
  </conditionalFormatting>
  <conditionalFormatting sqref="B46">
    <cfRule type="duplicateValues" dxfId="0" priority="69"/>
  </conditionalFormatting>
  <conditionalFormatting sqref="C46">
    <cfRule type="duplicateValues" dxfId="0" priority="20"/>
  </conditionalFormatting>
  <conditionalFormatting sqref="B47">
    <cfRule type="duplicateValues" dxfId="0" priority="68"/>
  </conditionalFormatting>
  <conditionalFormatting sqref="C47">
    <cfRule type="duplicateValues" dxfId="0" priority="19"/>
  </conditionalFormatting>
  <conditionalFormatting sqref="B48">
    <cfRule type="duplicateValues" dxfId="0" priority="113"/>
    <cfRule type="duplicateValues" dxfId="0" priority="114"/>
  </conditionalFormatting>
  <conditionalFormatting sqref="C48">
    <cfRule type="duplicateValues" dxfId="0" priority="64"/>
    <cfRule type="duplicateValues" dxfId="0" priority="65"/>
  </conditionalFormatting>
  <conditionalFormatting sqref="B50">
    <cfRule type="duplicateValues" dxfId="0" priority="131"/>
  </conditionalFormatting>
  <conditionalFormatting sqref="C50">
    <cfRule type="duplicateValues" dxfId="0" priority="130"/>
  </conditionalFormatting>
  <conditionalFormatting sqref="B51">
    <cfRule type="duplicateValues" dxfId="0" priority="126"/>
  </conditionalFormatting>
  <conditionalFormatting sqref="C51">
    <cfRule type="duplicateValues" dxfId="0" priority="125"/>
  </conditionalFormatting>
  <conditionalFormatting sqref="B57">
    <cfRule type="duplicateValues" dxfId="0" priority="12"/>
  </conditionalFormatting>
  <conditionalFormatting sqref="C57">
    <cfRule type="duplicateValues" dxfId="0" priority="11"/>
  </conditionalFormatting>
  <conditionalFormatting sqref="B58">
    <cfRule type="duplicateValues" dxfId="0" priority="10"/>
  </conditionalFormatting>
  <conditionalFormatting sqref="C58">
    <cfRule type="duplicateValues" dxfId="0" priority="9"/>
  </conditionalFormatting>
  <conditionalFormatting sqref="B59">
    <cfRule type="duplicateValues" dxfId="0" priority="8"/>
  </conditionalFormatting>
  <conditionalFormatting sqref="C59">
    <cfRule type="duplicateValues" dxfId="0" priority="6"/>
  </conditionalFormatting>
  <conditionalFormatting sqref="B60">
    <cfRule type="duplicateValues" dxfId="0" priority="7"/>
  </conditionalFormatting>
  <conditionalFormatting sqref="C60">
    <cfRule type="duplicateValues" dxfId="0" priority="5"/>
  </conditionalFormatting>
  <conditionalFormatting sqref="B62">
    <cfRule type="duplicateValues" dxfId="0" priority="124"/>
  </conditionalFormatting>
  <conditionalFormatting sqref="C62">
    <cfRule type="duplicateValues" dxfId="0" priority="119"/>
  </conditionalFormatting>
  <conditionalFormatting sqref="B63">
    <cfRule type="duplicateValues" dxfId="0" priority="123"/>
  </conditionalFormatting>
  <conditionalFormatting sqref="C63">
    <cfRule type="duplicateValues" dxfId="0" priority="118"/>
  </conditionalFormatting>
  <conditionalFormatting sqref="B64">
    <cfRule type="duplicateValues" dxfId="0" priority="122"/>
  </conditionalFormatting>
  <conditionalFormatting sqref="C64">
    <cfRule type="duplicateValues" dxfId="0" priority="117"/>
  </conditionalFormatting>
  <conditionalFormatting sqref="B65">
    <cfRule type="duplicateValues" dxfId="0" priority="121"/>
  </conditionalFormatting>
  <conditionalFormatting sqref="C65">
    <cfRule type="duplicateValues" dxfId="0" priority="116"/>
  </conditionalFormatting>
  <conditionalFormatting sqref="B66">
    <cfRule type="duplicateValues" dxfId="0" priority="120"/>
  </conditionalFormatting>
  <conditionalFormatting sqref="C66">
    <cfRule type="duplicateValues" dxfId="0" priority="115"/>
  </conditionalFormatting>
  <conditionalFormatting sqref="B69">
    <cfRule type="duplicateValues" dxfId="0" priority="4"/>
  </conditionalFormatting>
  <conditionalFormatting sqref="C69">
    <cfRule type="duplicateValues" dxfId="0" priority="3"/>
  </conditionalFormatting>
  <conditionalFormatting sqref="B70">
    <cfRule type="duplicateValues" dxfId="0" priority="2"/>
  </conditionalFormatting>
  <conditionalFormatting sqref="C70">
    <cfRule type="duplicateValues" dxfId="0" priority="1"/>
  </conditionalFormatting>
  <conditionalFormatting sqref="D130">
    <cfRule type="duplicateValues" dxfId="0" priority="15"/>
  </conditionalFormatting>
  <conditionalFormatting sqref="B138">
    <cfRule type="duplicateValues" dxfId="0" priority="16"/>
  </conditionalFormatting>
  <conditionalFormatting sqref="D162">
    <cfRule type="duplicateValues" dxfId="0" priority="14"/>
  </conditionalFormatting>
  <conditionalFormatting sqref="B392">
    <cfRule type="duplicateValues" dxfId="0" priority="167"/>
  </conditionalFormatting>
  <conditionalFormatting sqref="B393">
    <cfRule type="duplicateValues" dxfId="0" priority="166"/>
  </conditionalFormatting>
  <conditionalFormatting sqref="B394">
    <cfRule type="duplicateValues" dxfId="0" priority="165"/>
  </conditionalFormatting>
  <conditionalFormatting sqref="B395">
    <cfRule type="duplicateValues" dxfId="0" priority="164"/>
  </conditionalFormatting>
  <conditionalFormatting sqref="B396">
    <cfRule type="duplicateValues" dxfId="0" priority="163"/>
  </conditionalFormatting>
  <conditionalFormatting sqref="B397">
    <cfRule type="duplicateValues" dxfId="0" priority="162"/>
  </conditionalFormatting>
  <conditionalFormatting sqref="B398">
    <cfRule type="duplicateValues" dxfId="0" priority="161"/>
  </conditionalFormatting>
  <conditionalFormatting sqref="B399">
    <cfRule type="duplicateValues" dxfId="0" priority="160"/>
  </conditionalFormatting>
  <conditionalFormatting sqref="B400">
    <cfRule type="duplicateValues" dxfId="0" priority="159"/>
  </conditionalFormatting>
  <conditionalFormatting sqref="B401">
    <cfRule type="duplicateValues" dxfId="0" priority="158"/>
  </conditionalFormatting>
  <conditionalFormatting sqref="B402">
    <cfRule type="duplicateValues" dxfId="0" priority="157"/>
  </conditionalFormatting>
  <conditionalFormatting sqref="B403">
    <cfRule type="duplicateValues" dxfId="0" priority="156"/>
  </conditionalFormatting>
  <conditionalFormatting sqref="B404">
    <cfRule type="duplicateValues" dxfId="0" priority="155"/>
  </conditionalFormatting>
  <conditionalFormatting sqref="B405">
    <cfRule type="duplicateValues" dxfId="0" priority="154"/>
  </conditionalFormatting>
  <conditionalFormatting sqref="B406">
    <cfRule type="duplicateValues" dxfId="0" priority="144"/>
  </conditionalFormatting>
  <conditionalFormatting sqref="B407">
    <cfRule type="duplicateValues" dxfId="0" priority="153"/>
  </conditionalFormatting>
  <conditionalFormatting sqref="B408">
    <cfRule type="duplicateValues" dxfId="0" priority="152"/>
  </conditionalFormatting>
  <conditionalFormatting sqref="B409">
    <cfRule type="duplicateValues" dxfId="0" priority="151"/>
  </conditionalFormatting>
  <conditionalFormatting sqref="B410">
    <cfRule type="duplicateValues" dxfId="0" priority="150"/>
  </conditionalFormatting>
  <conditionalFormatting sqref="B411">
    <cfRule type="duplicateValues" dxfId="0" priority="149"/>
  </conditionalFormatting>
  <conditionalFormatting sqref="B412">
    <cfRule type="duplicateValues" dxfId="0" priority="148"/>
  </conditionalFormatting>
  <conditionalFormatting sqref="B413">
    <cfRule type="duplicateValues" dxfId="0" priority="147"/>
  </conditionalFormatting>
  <conditionalFormatting sqref="B414">
    <cfRule type="duplicateValues" dxfId="0" priority="145"/>
  </conditionalFormatting>
  <conditionalFormatting sqref="B415">
    <cfRule type="duplicateValues" dxfId="0" priority="146"/>
  </conditionalFormatting>
  <conditionalFormatting sqref="B416">
    <cfRule type="duplicateValues" dxfId="0" priority="143"/>
  </conditionalFormatting>
  <conditionalFormatting sqref="B52:B56">
    <cfRule type="duplicateValues" dxfId="0" priority="190"/>
  </conditionalFormatting>
  <conditionalFormatting sqref="C52:C56">
    <cfRule type="duplicateValues" dxfId="0" priority="127"/>
  </conditionalFormatting>
  <pageMargins left="0.75" right="0.75" top="1" bottom="1" header="0.5" footer="0.5"/>
  <pageSetup paperSize="9" orientation="portrait"/>
  <headerFooter/>
  <ignoredErrors>
    <ignoredError sqref="G51:G55" formulaRange="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9"/>
  <sheetViews>
    <sheetView workbookViewId="0">
      <selection activeCell="F9" sqref="F9"/>
    </sheetView>
  </sheetViews>
  <sheetFormatPr defaultColWidth="9" defaultRowHeight="12.6" outlineLevelCol="1"/>
  <cols>
    <col min="1" max="1" width="56.8771929824561" style="1" customWidth="1"/>
    <col min="2" max="2" width="11.7543859649123" style="2" customWidth="1"/>
    <col min="3" max="16384" width="9" style="1"/>
  </cols>
  <sheetData>
    <row r="1" ht="20.1" customHeight="1" spans="1:2">
      <c r="A1" s="3" t="s">
        <v>1011</v>
      </c>
      <c r="B1" s="4" t="s">
        <v>2</v>
      </c>
    </row>
    <row r="2" ht="20.1" customHeight="1" spans="1:2">
      <c r="A2" s="5" t="s">
        <v>1012</v>
      </c>
      <c r="B2" s="6" t="s">
        <v>1013</v>
      </c>
    </row>
    <row r="3" ht="20.1" customHeight="1" spans="1:2">
      <c r="A3" s="7" t="s">
        <v>1014</v>
      </c>
      <c r="B3" s="6" t="s">
        <v>1015</v>
      </c>
    </row>
    <row r="4" ht="20.1" customHeight="1" spans="1:2">
      <c r="A4" s="8" t="s">
        <v>1016</v>
      </c>
      <c r="B4" s="6" t="s">
        <v>1017</v>
      </c>
    </row>
    <row r="5" ht="20.1" customHeight="1" spans="1:2">
      <c r="A5" s="8" t="s">
        <v>1018</v>
      </c>
      <c r="B5" s="6" t="s">
        <v>1019</v>
      </c>
    </row>
    <row r="6" ht="20.1" customHeight="1" spans="1:2">
      <c r="A6" s="9" t="s">
        <v>1020</v>
      </c>
      <c r="B6" s="6" t="s">
        <v>1021</v>
      </c>
    </row>
    <row r="7" ht="20.1" customHeight="1" spans="1:2">
      <c r="A7" s="9" t="s">
        <v>1022</v>
      </c>
      <c r="B7" s="6" t="s">
        <v>1023</v>
      </c>
    </row>
    <row r="8" ht="20.1" customHeight="1" spans="1:2">
      <c r="A8" s="10" t="s">
        <v>1024</v>
      </c>
      <c r="B8" s="6" t="s">
        <v>1025</v>
      </c>
    </row>
    <row r="9" ht="20.1" customHeight="1" spans="1:2">
      <c r="A9" s="5" t="s">
        <v>1026</v>
      </c>
      <c r="B9" s="6" t="s">
        <v>1027</v>
      </c>
    </row>
    <row r="10" ht="20.1" customHeight="1" spans="1:2">
      <c r="A10" s="8" t="s">
        <v>1028</v>
      </c>
      <c r="B10" s="6" t="s">
        <v>1029</v>
      </c>
    </row>
    <row r="11" ht="20.1" customHeight="1" spans="1:2">
      <c r="A11" s="11" t="s">
        <v>1030</v>
      </c>
      <c r="B11" s="6" t="s">
        <v>1031</v>
      </c>
    </row>
    <row r="12" ht="20.1" customHeight="1" spans="1:2">
      <c r="A12" s="12" t="s">
        <v>1032</v>
      </c>
      <c r="B12" s="6" t="s">
        <v>1033</v>
      </c>
    </row>
    <row r="13" ht="20.1" customHeight="1" spans="1:2">
      <c r="A13" s="12" t="s">
        <v>1034</v>
      </c>
      <c r="B13" s="6" t="s">
        <v>1035</v>
      </c>
    </row>
    <row r="14" ht="20.1" customHeight="1" spans="1:2">
      <c r="A14" s="8" t="s">
        <v>1036</v>
      </c>
      <c r="B14" s="6" t="s">
        <v>1037</v>
      </c>
    </row>
    <row r="15" ht="20.1" customHeight="1" spans="1:2">
      <c r="A15" s="8" t="s">
        <v>1038</v>
      </c>
      <c r="B15" s="6" t="s">
        <v>1039</v>
      </c>
    </row>
    <row r="16" ht="20.1" customHeight="1" spans="1:2">
      <c r="A16" s="8" t="s">
        <v>1040</v>
      </c>
      <c r="B16" s="6" t="s">
        <v>1041</v>
      </c>
    </row>
    <row r="17" ht="20.1" customHeight="1" spans="1:2">
      <c r="A17" s="9" t="s">
        <v>1042</v>
      </c>
      <c r="B17" s="6" t="s">
        <v>1043</v>
      </c>
    </row>
    <row r="18" ht="20.1" customHeight="1" spans="1:2">
      <c r="A18" s="9" t="s">
        <v>1044</v>
      </c>
      <c r="B18" s="6" t="s">
        <v>1045</v>
      </c>
    </row>
    <row r="19" ht="20.1" customHeight="1" spans="1:2">
      <c r="A19" s="5" t="s">
        <v>1046</v>
      </c>
      <c r="B19" s="6" t="s">
        <v>1047</v>
      </c>
    </row>
    <row r="20" ht="20.1" customHeight="1" spans="1:2">
      <c r="A20" s="13" t="s">
        <v>1048</v>
      </c>
      <c r="B20" s="6" t="s">
        <v>1049</v>
      </c>
    </row>
    <row r="21" ht="20.1" customHeight="1" spans="1:2">
      <c r="A21" s="13" t="s">
        <v>1050</v>
      </c>
      <c r="B21" s="6" t="s">
        <v>1051</v>
      </c>
    </row>
    <row r="22" ht="20.1" customHeight="1" spans="1:2">
      <c r="A22" s="13" t="s">
        <v>1052</v>
      </c>
      <c r="B22" s="6" t="s">
        <v>1053</v>
      </c>
    </row>
    <row r="23" ht="20.1" customHeight="1" spans="1:2">
      <c r="A23" s="13" t="s">
        <v>1054</v>
      </c>
      <c r="B23" s="6" t="s">
        <v>1055</v>
      </c>
    </row>
    <row r="24" ht="20.1" customHeight="1" spans="1:2">
      <c r="A24" s="9" t="s">
        <v>1056</v>
      </c>
      <c r="B24" s="6" t="s">
        <v>1057</v>
      </c>
    </row>
    <row r="25" ht="20.1" customHeight="1" spans="1:2">
      <c r="A25" s="9" t="s">
        <v>1058</v>
      </c>
      <c r="B25" s="6" t="s">
        <v>1059</v>
      </c>
    </row>
    <row r="26" ht="20.1" customHeight="1" spans="1:2">
      <c r="A26" s="9" t="s">
        <v>1060</v>
      </c>
      <c r="B26" s="6" t="s">
        <v>1061</v>
      </c>
    </row>
    <row r="27" ht="20.1" customHeight="1" spans="1:2">
      <c r="A27" s="9" t="s">
        <v>1062</v>
      </c>
      <c r="B27" s="6" t="s">
        <v>1063</v>
      </c>
    </row>
    <row r="28" ht="20.1" customHeight="1" spans="1:2">
      <c r="A28" s="8" t="s">
        <v>1064</v>
      </c>
      <c r="B28" s="6" t="s">
        <v>1065</v>
      </c>
    </row>
    <row r="29" ht="20.1" customHeight="1" spans="1:2">
      <c r="A29" s="5" t="s">
        <v>1066</v>
      </c>
      <c r="B29" s="6" t="s">
        <v>1067</v>
      </c>
    </row>
    <row r="30" ht="20.1" customHeight="1" spans="1:2">
      <c r="A30" s="5" t="s">
        <v>1068</v>
      </c>
      <c r="B30" s="6" t="s">
        <v>1069</v>
      </c>
    </row>
    <row r="31" ht="20.1" customHeight="1" spans="1:2">
      <c r="A31" s="5" t="s">
        <v>1070</v>
      </c>
      <c r="B31" s="6" t="s">
        <v>1071</v>
      </c>
    </row>
    <row r="32" ht="20.1" customHeight="1" spans="1:2">
      <c r="A32" s="5" t="s">
        <v>1072</v>
      </c>
      <c r="B32" s="6" t="s">
        <v>1073</v>
      </c>
    </row>
    <row r="33" ht="20.1" customHeight="1" spans="1:2">
      <c r="A33" s="5" t="s">
        <v>1074</v>
      </c>
      <c r="B33" s="6" t="s">
        <v>1075</v>
      </c>
    </row>
    <row r="34" ht="20.1" customHeight="1" spans="1:2">
      <c r="A34" s="9" t="s">
        <v>1076</v>
      </c>
      <c r="B34" s="6" t="s">
        <v>1077</v>
      </c>
    </row>
    <row r="35" ht="20.1" customHeight="1" spans="1:2">
      <c r="A35" s="5" t="s">
        <v>1078</v>
      </c>
      <c r="B35" s="6" t="s">
        <v>1079</v>
      </c>
    </row>
    <row r="36" ht="20.1" customHeight="1" spans="1:2">
      <c r="A36" s="5" t="s">
        <v>1080</v>
      </c>
      <c r="B36" s="6" t="s">
        <v>1081</v>
      </c>
    </row>
    <row r="37" ht="20.1" customHeight="1" spans="1:2">
      <c r="A37" s="5" t="s">
        <v>1082</v>
      </c>
      <c r="B37" s="6" t="s">
        <v>1083</v>
      </c>
    </row>
    <row r="38" ht="20.1" customHeight="1" spans="1:2">
      <c r="A38" s="5" t="s">
        <v>1084</v>
      </c>
      <c r="B38" s="6" t="s">
        <v>1085</v>
      </c>
    </row>
    <row r="39" ht="20.1" customHeight="1" spans="1:2">
      <c r="A39" s="9" t="s">
        <v>1086</v>
      </c>
      <c r="B39" s="6" t="s">
        <v>1087</v>
      </c>
    </row>
    <row r="40" ht="20.1" customHeight="1" spans="1:2">
      <c r="A40" s="9" t="s">
        <v>1088</v>
      </c>
      <c r="B40" s="6" t="s">
        <v>1089</v>
      </c>
    </row>
    <row r="41" ht="20.1" customHeight="1" spans="1:2">
      <c r="A41" s="9" t="s">
        <v>1090</v>
      </c>
      <c r="B41" s="6" t="s">
        <v>1091</v>
      </c>
    </row>
    <row r="42" ht="20.1" customHeight="1" spans="1:2">
      <c r="A42" s="9" t="s">
        <v>1092</v>
      </c>
      <c r="B42" s="6" t="s">
        <v>1093</v>
      </c>
    </row>
    <row r="43" ht="20.1" customHeight="1" spans="1:2">
      <c r="A43" s="9" t="s">
        <v>1094</v>
      </c>
      <c r="B43" s="6" t="s">
        <v>1095</v>
      </c>
    </row>
    <row r="44" ht="20.1" customHeight="1" spans="1:2">
      <c r="A44" s="8" t="s">
        <v>1096</v>
      </c>
      <c r="B44" s="6" t="s">
        <v>1097</v>
      </c>
    </row>
    <row r="45" ht="20.1" customHeight="1" spans="1:2">
      <c r="A45" s="8" t="s">
        <v>1098</v>
      </c>
      <c r="B45" s="6" t="s">
        <v>1099</v>
      </c>
    </row>
    <row r="46" ht="20.1" customHeight="1" spans="1:2">
      <c r="A46" s="8" t="s">
        <v>1100</v>
      </c>
      <c r="B46" s="6" t="s">
        <v>1101</v>
      </c>
    </row>
    <row r="47" ht="20.1" customHeight="1" spans="1:2">
      <c r="A47" s="8" t="s">
        <v>1102</v>
      </c>
      <c r="B47" s="6" t="s">
        <v>1103</v>
      </c>
    </row>
    <row r="48" ht="20.1" customHeight="1" spans="1:2">
      <c r="A48" s="8" t="s">
        <v>1104</v>
      </c>
      <c r="B48" s="6" t="s">
        <v>1105</v>
      </c>
    </row>
    <row r="49" ht="20.1" customHeight="1" spans="1:2">
      <c r="A49" s="8" t="s">
        <v>1106</v>
      </c>
      <c r="B49" s="6" t="s">
        <v>1107</v>
      </c>
    </row>
    <row r="50" ht="20.1" customHeight="1" spans="1:2">
      <c r="A50" s="8" t="s">
        <v>1108</v>
      </c>
      <c r="B50" s="6" t="s">
        <v>1109</v>
      </c>
    </row>
    <row r="51" ht="20.1" customHeight="1" spans="1:2">
      <c r="A51" s="8" t="s">
        <v>1110</v>
      </c>
      <c r="B51" s="6" t="s">
        <v>1111</v>
      </c>
    </row>
    <row r="52" ht="20.1" customHeight="1" spans="1:2">
      <c r="A52" s="8" t="s">
        <v>1112</v>
      </c>
      <c r="B52" s="6" t="s">
        <v>1113</v>
      </c>
    </row>
    <row r="53" ht="20.1" customHeight="1" spans="1:2">
      <c r="A53" s="8" t="s">
        <v>1114</v>
      </c>
      <c r="B53" s="6" t="s">
        <v>1115</v>
      </c>
    </row>
    <row r="54" ht="20.1" customHeight="1" spans="1:2">
      <c r="A54" s="8" t="s">
        <v>1116</v>
      </c>
      <c r="B54" s="6" t="s">
        <v>1117</v>
      </c>
    </row>
    <row r="55" ht="20.1" customHeight="1" spans="1:2">
      <c r="A55" s="8" t="s">
        <v>1118</v>
      </c>
      <c r="B55" s="6" t="s">
        <v>1119</v>
      </c>
    </row>
    <row r="56" ht="20.1" customHeight="1" spans="1:2">
      <c r="A56" s="8" t="s">
        <v>1120</v>
      </c>
      <c r="B56" s="6" t="s">
        <v>1121</v>
      </c>
    </row>
    <row r="57" ht="20.1" customHeight="1" spans="1:2">
      <c r="A57" s="8" t="s">
        <v>1122</v>
      </c>
      <c r="B57" s="6" t="s">
        <v>1123</v>
      </c>
    </row>
    <row r="58" ht="20.1" customHeight="1" spans="1:2">
      <c r="A58" s="8" t="s">
        <v>1124</v>
      </c>
      <c r="B58" s="6" t="s">
        <v>1125</v>
      </c>
    </row>
    <row r="59" ht="20.1" customHeight="1" spans="1:2">
      <c r="A59" s="8" t="s">
        <v>1126</v>
      </c>
      <c r="B59" s="6" t="s">
        <v>1127</v>
      </c>
    </row>
    <row r="60" ht="20.1" customHeight="1" spans="1:2">
      <c r="A60" s="14" t="s">
        <v>1128</v>
      </c>
      <c r="B60" s="6" t="s">
        <v>1129</v>
      </c>
    </row>
    <row r="61" ht="20.1" customHeight="1" spans="1:2">
      <c r="A61" s="8" t="s">
        <v>1130</v>
      </c>
      <c r="B61" s="6" t="s">
        <v>1131</v>
      </c>
    </row>
    <row r="62" ht="20.1" customHeight="1" spans="1:2">
      <c r="A62" s="8" t="s">
        <v>1132</v>
      </c>
      <c r="B62" s="6" t="s">
        <v>1133</v>
      </c>
    </row>
    <row r="63" ht="20.1" customHeight="1" spans="1:2">
      <c r="A63" s="15" t="s">
        <v>1134</v>
      </c>
      <c r="B63" s="6" t="s">
        <v>1135</v>
      </c>
    </row>
    <row r="64" ht="20.1" customHeight="1" spans="1:2">
      <c r="A64" s="15" t="s">
        <v>1136</v>
      </c>
      <c r="B64" s="6" t="s">
        <v>1137</v>
      </c>
    </row>
    <row r="65" ht="20.1" customHeight="1" spans="1:2">
      <c r="A65" s="13" t="s">
        <v>1138</v>
      </c>
      <c r="B65" s="6" t="s">
        <v>1139</v>
      </c>
    </row>
    <row r="66" ht="20.1" customHeight="1" spans="1:2">
      <c r="A66" s="8" t="s">
        <v>1140</v>
      </c>
      <c r="B66" s="6" t="s">
        <v>1141</v>
      </c>
    </row>
    <row r="67" ht="20.1" customHeight="1" spans="1:2">
      <c r="A67" s="8" t="s">
        <v>1142</v>
      </c>
      <c r="B67" s="6" t="s">
        <v>1143</v>
      </c>
    </row>
    <row r="68" ht="20.1" customHeight="1" spans="1:2">
      <c r="A68" s="8" t="s">
        <v>1144</v>
      </c>
      <c r="B68" s="6" t="s">
        <v>1145</v>
      </c>
    </row>
    <row r="69" ht="20.1" customHeight="1" spans="1:2">
      <c r="A69" s="8" t="s">
        <v>1146</v>
      </c>
      <c r="B69" s="6" t="s">
        <v>1147</v>
      </c>
    </row>
    <row r="70" ht="20.1" customHeight="1" spans="1:2">
      <c r="A70" s="8" t="s">
        <v>1148</v>
      </c>
      <c r="B70" s="6" t="s">
        <v>1149</v>
      </c>
    </row>
    <row r="71" ht="20.1" customHeight="1" spans="1:2">
      <c r="A71" s="8" t="s">
        <v>1150</v>
      </c>
      <c r="B71" s="6" t="s">
        <v>1151</v>
      </c>
    </row>
    <row r="72" ht="20.1" customHeight="1" spans="1:2">
      <c r="A72" s="8" t="s">
        <v>1152</v>
      </c>
      <c r="B72" s="6" t="s">
        <v>1153</v>
      </c>
    </row>
    <row r="73" ht="20.1" customHeight="1" spans="1:2">
      <c r="A73" s="8" t="s">
        <v>1154</v>
      </c>
      <c r="B73" s="6" t="s">
        <v>1155</v>
      </c>
    </row>
    <row r="74" ht="20.1" customHeight="1" spans="1:2">
      <c r="A74" s="8" t="s">
        <v>1156</v>
      </c>
      <c r="B74" s="6" t="s">
        <v>1157</v>
      </c>
    </row>
    <row r="75" ht="20.1" customHeight="1" spans="1:2">
      <c r="A75" s="8" t="s">
        <v>1158</v>
      </c>
      <c r="B75" s="6" t="s">
        <v>1159</v>
      </c>
    </row>
    <row r="76" ht="20.1" customHeight="1" spans="1:2">
      <c r="A76" s="8" t="s">
        <v>1160</v>
      </c>
      <c r="B76" s="6" t="s">
        <v>1161</v>
      </c>
    </row>
    <row r="77" ht="20.1" customHeight="1" spans="1:2">
      <c r="A77" s="8" t="s">
        <v>1162</v>
      </c>
      <c r="B77" s="6" t="s">
        <v>1163</v>
      </c>
    </row>
    <row r="78" ht="20.1" customHeight="1" spans="1:2">
      <c r="A78" s="8" t="s">
        <v>1164</v>
      </c>
      <c r="B78" s="6" t="s">
        <v>1165</v>
      </c>
    </row>
    <row r="79" ht="20.1" customHeight="1" spans="1:2">
      <c r="A79" s="8" t="s">
        <v>1166</v>
      </c>
      <c r="B79" s="6" t="s">
        <v>1167</v>
      </c>
    </row>
    <row r="80" ht="20.1" customHeight="1" spans="1:2">
      <c r="A80" s="8" t="s">
        <v>1168</v>
      </c>
      <c r="B80" s="6" t="s">
        <v>1169</v>
      </c>
    </row>
    <row r="81" ht="20.1" customHeight="1" spans="1:2">
      <c r="A81" s="8" t="s">
        <v>1170</v>
      </c>
      <c r="B81" s="6" t="s">
        <v>1171</v>
      </c>
    </row>
    <row r="82" ht="20.1" customHeight="1" spans="1:2">
      <c r="A82" s="8" t="s">
        <v>1172</v>
      </c>
      <c r="B82" s="6" t="s">
        <v>1173</v>
      </c>
    </row>
    <row r="83" ht="20.1" customHeight="1" spans="1:2">
      <c r="A83" s="8" t="s">
        <v>1174</v>
      </c>
      <c r="B83" s="6" t="s">
        <v>1175</v>
      </c>
    </row>
    <row r="84" ht="20.1" customHeight="1" spans="1:2">
      <c r="A84" s="8" t="s">
        <v>1176</v>
      </c>
      <c r="B84" s="6" t="s">
        <v>1177</v>
      </c>
    </row>
    <row r="85" ht="20.1" customHeight="1" spans="1:2">
      <c r="A85" s="8" t="s">
        <v>1178</v>
      </c>
      <c r="B85" s="6" t="s">
        <v>1179</v>
      </c>
    </row>
    <row r="86" ht="20.1" customHeight="1" spans="1:2">
      <c r="A86" s="8" t="s">
        <v>1180</v>
      </c>
      <c r="B86" s="6" t="s">
        <v>1181</v>
      </c>
    </row>
    <row r="87" ht="20.1" customHeight="1" spans="1:2">
      <c r="A87" s="8" t="s">
        <v>1182</v>
      </c>
      <c r="B87" s="6" t="s">
        <v>1183</v>
      </c>
    </row>
    <row r="88" ht="20.1" customHeight="1" spans="1:2">
      <c r="A88" s="8" t="s">
        <v>1184</v>
      </c>
      <c r="B88" s="6" t="s">
        <v>1185</v>
      </c>
    </row>
    <row r="89" ht="20.1" customHeight="1" spans="1:2">
      <c r="A89" s="8" t="s">
        <v>1186</v>
      </c>
      <c r="B89" s="6" t="s">
        <v>1187</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项目编号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yxdw012</dc:creator>
  <cp:lastModifiedBy>君不言</cp:lastModifiedBy>
  <dcterms:created xsi:type="dcterms:W3CDTF">2022-12-12T02:22:00Z</dcterms:created>
  <dcterms:modified xsi:type="dcterms:W3CDTF">2025-08-07T03:29:50Z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3EEAC98766854102B756BD3C769FC794_13</vt:lpwstr>
  </property>
  <property fmtid="{D5CDD505-2E9C-101B-9397-08002B2CF9AE}" pid="3" name="KSOProductBuildVer">
    <vt:lpwstr>2052-12.1.0.21915</vt:lpwstr>
  </property>
</Properties>
</file>