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总表" sheetId="1" r:id="rId1"/>
    <sheet name="Sheet1" sheetId="2" r:id="rId2"/>
  </sheets>
  <definedNames>
    <definedName name="_xlnm.Print_Area" localSheetId="0">'总表'!$A$1:$S$61</definedName>
    <definedName name="_xlnm.Print_Titles" localSheetId="0">'总表'!$1:$4</definedName>
    <definedName name="_xlnm._FilterDatabase" localSheetId="0" hidden="1">'总表'!$A$3:$IV$61</definedName>
  </definedNames>
  <calcPr fullCalcOnLoad="1"/>
</workbook>
</file>

<file path=xl/sharedStrings.xml><?xml version="1.0" encoding="utf-8"?>
<sst xmlns="http://schemas.openxmlformats.org/spreadsheetml/2006/main" count="546" uniqueCount="350">
  <si>
    <t>2020年1～8月份市重点项目进展表</t>
  </si>
  <si>
    <t>单位：万元</t>
  </si>
  <si>
    <t>序号</t>
  </si>
  <si>
    <t>项目名称</t>
  </si>
  <si>
    <t>建设单位</t>
  </si>
  <si>
    <t>建设内容和规模</t>
  </si>
  <si>
    <t>建设阶段</t>
  </si>
  <si>
    <t>建设地点</t>
  </si>
  <si>
    <t>建设期限</t>
  </si>
  <si>
    <t>计划开工时间（年月）</t>
  </si>
  <si>
    <t>总投资</t>
  </si>
  <si>
    <t>至2019年底累计完成投资</t>
  </si>
  <si>
    <t>2020年计划投资</t>
  </si>
  <si>
    <t>8月份完成投资</t>
  </si>
  <si>
    <t>1-8月份累计完成投资</t>
  </si>
  <si>
    <t>年度计划投资完成率</t>
  </si>
  <si>
    <t>建设情况</t>
  </si>
  <si>
    <t>存在问题</t>
  </si>
  <si>
    <t>需要哪些单位给予解决</t>
  </si>
  <si>
    <t>责任领导</t>
  </si>
  <si>
    <t>责任单位</t>
  </si>
  <si>
    <t>合计：51个</t>
  </si>
  <si>
    <t>一、重点产业项目（28个）</t>
  </si>
  <si>
    <t>（1）热带高效农业（7个）</t>
  </si>
  <si>
    <t>海南省儋州市雅星镇新建48000头保育育肥场</t>
  </si>
  <si>
    <t>海南新希望农业有限公司</t>
  </si>
  <si>
    <t>存栏48000头育肥，总用地面积340亩，建设总面积146666平方米，建设配套保育舍，育肥舍，环保设施及配套设施。</t>
  </si>
  <si>
    <t>新建</t>
  </si>
  <si>
    <t>雅星镇</t>
  </si>
  <si>
    <t>2020-2020</t>
  </si>
  <si>
    <t>计划
2020年4月</t>
  </si>
  <si>
    <t>1.本月完成重新选址。2.土地流转。3.临时电力准备。4.砍伐证办理。5.开始砍伐林木。</t>
  </si>
  <si>
    <t>吴 波</t>
  </si>
  <si>
    <t>农业农村局、雅星镇</t>
  </si>
  <si>
    <t>海南温氏禽畜有限公司雅星种猪场项目</t>
  </si>
  <si>
    <t>海南温氏禽畜有限公司</t>
  </si>
  <si>
    <t>建成年上市商品猪苗17万头的高效化种猪场。生产区建设内容：隔离舍1栋、后备舍1栋、配怀舍4栋、公猪站1栋、分娩舍8栋、保育舍1栋，2000㎡污水处理厂1座。生活区建设内容：办公楼1栋、食堂1栋、2层宿舍楼3栋、仓库及药房1栋。</t>
  </si>
  <si>
    <t>1.扩繁线土建整体完成100%，钢构完成60%。2.三线土建整体完成60%。钢构完成30%。3.一线土建整体完成55%。钢构完成10%。4.二线土建整体完成50%，钢构完成10% 。5.宿舍区土建完成50%，项目整体土建完成56%</t>
  </si>
  <si>
    <t>罗牛山儋州乐满20万头生态养殖基地</t>
  </si>
  <si>
    <t>儋州罗牛山农业科技开发有限公司</t>
  </si>
  <si>
    <t>项目计划用地360.415亩，拟建设一个9600头基础母猪的商品猪场，年出栏商品猪20万头。总建筑面积约17万平方米，采用先进的具有环境生态效益的“楼房养猪”新模式，全程采用自动化管理，将建成一个“畜禽粪便-沼气工程-沼渣、沼液-果（菜）” 的生态种养循环农业示范园区。</t>
  </si>
  <si>
    <t xml:space="preserve">
2020年4月</t>
  </si>
  <si>
    <t>完成市发改委备案、市农业农村局20万头养殖总量批复、市生态环境局三区划分批复（位于适养区）、市资规局选址多规意见批复、市水务局富克水厂供水专线正在施工、施工800千伏安供电协议已签、修路报告已交雅星镇政府、环评手续正在办理。</t>
  </si>
  <si>
    <t>1.供水问题：春江水库管网铺设过程中施工遇到2个问题：a.原方案大量管线经过农垦海胶公司，海胶公司要求按流程申报才予以施工，而造成时间过长，已改线施工。b.由于春江水库持续上涨，围堰节节加复，耽误工程进度。c.猴子岭水库8月11日停水，干旱无水的问题导致乐贺项目无法施工。                           2.供电问题：因村民赔付不到位，无法提供工作面，造成迟缓施工。                     3.道路：A线排浦镇昌王村，B线排浦镇沙沟村，两地共约7公里，面积21亩，两处土地未完成征地补偿。交地红线测量和土地青苗款赔付进展慢，导致后期施工进度推迟。</t>
  </si>
  <si>
    <t>农村农业局</t>
  </si>
  <si>
    <t>海南省儋州市智能化深远海养殖示范区</t>
  </si>
  <si>
    <t>海南睿耕渔业有限公司</t>
  </si>
  <si>
    <t>190公顷智能化深远海养殖。</t>
  </si>
  <si>
    <t>海头镇</t>
  </si>
  <si>
    <t>2020-2022</t>
  </si>
  <si>
    <t>项目海域论证、海域环评论证、海域评估报告已经批复。</t>
  </si>
  <si>
    <t>目前海域申请工作处于招拍挂前政府审批阶段，前期文件提交资规局，据资规局回复，相关文件尚在市政府审批。希望加快审批进度。</t>
  </si>
  <si>
    <t>资规局、海头镇</t>
  </si>
  <si>
    <t>农业农村局、海头镇</t>
  </si>
  <si>
    <t>罗牛山儋州乐贺40万头生态养殖基地项目</t>
  </si>
  <si>
    <t>项目计划用地约1700亩，拟建设一个2万头基础母猪的商品猪场，年出栏商品猪40万头。总建筑面积约35万平方米，采用先进的具有环境生态效益的“楼房养猪”新模式，全程采用自动化处理，将建成一个“畜禽粪便-沼气工程-沼渣、沼液-果（菜）” 的生态种养循环农业示范园区。</t>
  </si>
  <si>
    <t>已签土地租赁合同，完成发改委项目备案、农业局养殖总量批复、环保局三区划分批复、资规局选址多规合一批复。</t>
  </si>
  <si>
    <t>供电局</t>
  </si>
  <si>
    <t>30万头生猪全产业链项目
★</t>
  </si>
  <si>
    <t>海南农垦草畜猪业有限公司</t>
  </si>
  <si>
    <t>1.猪舍建设。项目共建设猪场8个，具体为：父母代猪场。共建设父母代猪场2个，猪舍总建筑面积为5.7万平方米。单个父母代猪场总建筑面积2.9万平方米,其中种公猪舍1070平方米(只在其中的一个场设公猪舍), 青年母猪猪舍1252平方米,配种怀孕舍11737平方米，后备配种怀孕舍2734平方米，分娩舍10319平方米，保育舍1836平方米，隔离舍562平方米。育肥猪场。共建设育肥猪场6个，猪舍总建筑面积为15.6万平方米。单个育肥猪场猪舍总建筑面积2.6万平方米。
2.管理生活区建设。项目PS场和育肥场配套建设两个管理生活区，每个管理生活区总建筑面积4350平方米，其中职工宿舍、饭堂2170平方米，办公楼、活动中心2000平方米，门卫值班室30平方米，动力中心150平方米。
3.其他辅助用房、设施建设。各猪场生产区内配套的辅助用房、设施包括洗消中心、汽车洗消中心、大门值班室、动力中心、进出猪房、道路、赶猪道以及供水、供电设施，污水处理设施等。
4.设备购置。包括猪栏设备、饲喂设备、环境设备、其他设备及办公设备、生活区宿舍设施、食堂设施等。</t>
  </si>
  <si>
    <t>续建</t>
  </si>
  <si>
    <t>光村镇</t>
  </si>
  <si>
    <t>2018-2021</t>
  </si>
  <si>
    <t>1.新伟、东田种猪场标段施工进度：①新伟工地所有土建部分工程已完成，设备安装调试已基本完成，竣工清理工作基本已完成。②东田东田工地土建部分工程已完成，设备安装调试已基本完成。2.八一管理中心：围墙砖砌筑已完成。3.八一育成场一场：土建完成约50%，钢结构安装完成约15%。4.八一育成场二场：土建完成约65%，钢结构安装完成约25%，漏粪板安装完成约5%。5.新宝育成场：土建完成约30%。6.江花育肥场：土建完成约8%。7.新春育成场二场：土建完成约3%。8.新荣育成场：土建完成约2%。</t>
  </si>
  <si>
    <t>农业农村局</t>
  </si>
  <si>
    <t>海垦西培海之源有机果蔬产业示范园</t>
  </si>
  <si>
    <t>海南农垦西培农场有限公司</t>
  </si>
  <si>
    <t>项目用地面积5000亩，计划种植热带果蔬4800亩，其他产业用地200亩，主要用于建设产品加工、冷链、仓储、物流和发展休闲、观光、旅游农业等，打造成为现代农业基地+乡村休闲、观光、体验于一体的示范园区。</t>
  </si>
  <si>
    <t>大成镇</t>
  </si>
  <si>
    <t>2017-2020</t>
  </si>
  <si>
    <t xml:space="preserve">
   项目进度土石方，基础预埋、砼浇筑、土方回填等基础设施已完工，主钢构吊装搭建及瓦面铺盖已完成，冷库的地面硬化工作已完成，设备正在安装中。</t>
  </si>
  <si>
    <t>1、设施农业用地不足。        
2、没有享受到儋州市农业项目政策等资金扶持。</t>
  </si>
  <si>
    <t>发改委、资规局、农业农村局</t>
  </si>
  <si>
    <t>（2）现代工业（2个）</t>
  </si>
  <si>
    <t>仙人掌（果）产品精深加工</t>
  </si>
  <si>
    <t>中美墨（海南）仙人掌产业发展有限公司</t>
  </si>
  <si>
    <t>①食用仙人掌叶片食品；②仙人掌（果）植物饮料；③仙人掌果酒；④仙人掌果粉；⑤仙人掌（果）提取物等五类产品总计1万吨/年的专业化工厂一座。</t>
  </si>
  <si>
    <t>王五镇</t>
  </si>
  <si>
    <t>正在办理报建手续。</t>
  </si>
  <si>
    <t>赵江泽</t>
  </si>
  <si>
    <t>重点项目办</t>
  </si>
  <si>
    <t>儋州庞玉颜实业有限公司木材精深加工项目</t>
  </si>
  <si>
    <t>儋州庞玉颜实业有限公司</t>
  </si>
  <si>
    <t>占地面积33573平方米，总建筑面积40287.6平方米。建设内容主要有指接板车间、办公楼、烘干房、防腐间等。</t>
  </si>
  <si>
    <t>那大镇</t>
  </si>
  <si>
    <t>2019-2020</t>
  </si>
  <si>
    <t>已完成厂区消防蓄水池建设，工厂食堂基础建设已完成。文创楼开始进行基础建设。</t>
  </si>
  <si>
    <t>傅 晟</t>
  </si>
  <si>
    <t>科工信局</t>
  </si>
  <si>
    <t>（3）现代服务业（19个）</t>
  </si>
  <si>
    <t>紫荆心理康复医院</t>
  </si>
  <si>
    <t>儋州紫荆健康产业投资有限公司</t>
  </si>
  <si>
    <t>项目占地30亩，设置600张床位，其中400张精神病康复床位，200张阿尔茨海默病（即老年痴呆症）康复护理床位。</t>
  </si>
  <si>
    <t>和庆镇</t>
  </si>
  <si>
    <t>正在报设计方案审批。</t>
  </si>
  <si>
    <t>已报设计方案审批，尽快审批进场动工。</t>
  </si>
  <si>
    <t>资规局</t>
  </si>
  <si>
    <t>卫健委</t>
  </si>
  <si>
    <t>中共儋州市委党校新校区建设项目</t>
  </si>
  <si>
    <t>中共儋州市委党校</t>
  </si>
  <si>
    <t>总建筑面积26200平方米，包含教学大楼、学生食堂、图书馆、大型学术报告厅、后勤保障职工工作休息楼等。</t>
  </si>
  <si>
    <t>2020-2021</t>
  </si>
  <si>
    <t>计划
2020年6月</t>
  </si>
  <si>
    <t>新校区建设项目前期工作已完成了多规调整、用地指标的调剂、可行性研究、设计招标、勘察招标、土地收储等工作。现正等待市政府将项目用地划拨。</t>
  </si>
  <si>
    <t xml:space="preserve">目前市政府尚未批复划拨中共儋州市委党校新校区建设项目建设用地。                                                               </t>
  </si>
  <si>
    <t>市政府、资规局</t>
  </si>
  <si>
    <t>纪少雄</t>
  </si>
  <si>
    <t>组织部</t>
  </si>
  <si>
    <t>儋州市妇女儿童医院</t>
  </si>
  <si>
    <t>儋州市妇幼保健院</t>
  </si>
  <si>
    <t>本项目拟建500床位（包含儿童医院床位200张）的妇女儿童医院，项目总用地面积32309㎡，拟新建门诊医技楼、急诊楼、病房楼等，建设项目由场地、房屋建设、建筑设备、附属设施组成。</t>
  </si>
  <si>
    <t>计划
2020年7月</t>
  </si>
  <si>
    <t>项目建议书,可研,初步设计及概算已经批复。</t>
  </si>
  <si>
    <t>海南大学校园更新工程（热带农林学院专家学者楼）
★</t>
  </si>
  <si>
    <t>海南大学</t>
  </si>
  <si>
    <t>建设儋州校区南区教工住宅区，共3栋400套。总建筑面积34.8万平方米。</t>
  </si>
  <si>
    <t>1.一号楼四层东单元顶板浇筑完成100%。2.一号楼四层西单元顶板支模完成50%。3.二号楼四层东单元电渣压力焊完成100%，墙柱钢筋绑扎完成100%。4.二号楼三层西单元顶板支模完成100%，顶板钢筋绑扎完成50%。5.三号楼二层东单元顶板浇筑完成100%。6.三号楼三层西单元顶板支模完成50%。</t>
  </si>
  <si>
    <t>刘 冲</t>
  </si>
  <si>
    <t>教育局</t>
  </si>
  <si>
    <t>儋州市那大镇王桐王龙城中村改造项目</t>
  </si>
  <si>
    <t>土地和房屋征收局、那大镇</t>
  </si>
  <si>
    <t>总规划面积796.87亩，涉及征收土地约650亩，征收建筑面积约18.14万平方米。</t>
  </si>
  <si>
    <t>2020年5月</t>
  </si>
  <si>
    <r>
      <t xml:space="preserve">1..完成王桐王龙安置区招投标工作，由旭阳雨林海（海南）实业集团有限公司竞标成功。
2.开展农用地和庭院经济重新确认及签约补偿工作。
3.截止2020年8月24日，签约户数总共是451户，已完成签约423户，目前推进签约率为93.79%。
</t>
    </r>
    <r>
      <rPr>
        <sz val="10"/>
        <rFont val="宋体"/>
        <family val="0"/>
      </rPr>
      <t xml:space="preserve">
</t>
    </r>
    <r>
      <rPr>
        <sz val="10"/>
        <rFont val="宋体"/>
        <family val="0"/>
      </rPr>
      <t xml:space="preserve">
</t>
    </r>
  </si>
  <si>
    <t>林 刚</t>
  </si>
  <si>
    <t>海南大卫国际酒店</t>
  </si>
  <si>
    <t>海南大卫投资有限公司</t>
  </si>
  <si>
    <t>计划占地面积150亩（其中酒店主体部分75亩，文化及设施配套75亩）总建设面积约10万㎡客房500间。</t>
  </si>
  <si>
    <t>兰洋镇</t>
  </si>
  <si>
    <t>2020-2023</t>
  </si>
  <si>
    <t>建设用地进入公告阶段。</t>
  </si>
  <si>
    <t>旅文局</t>
  </si>
  <si>
    <t>儋州市海花岛旅游产业园项目</t>
  </si>
  <si>
    <t>恒大海花岛有限公司</t>
  </si>
  <si>
    <t>中国海南海花岛项目涵盖国际会议中心、国际会展中心、七星海岛酒店、欧堡酒店、希尔顿酒店、影视酒店、童话世界、雪山水上王国、海洋乐园、珍奇特色植物园、植物奇珍馆、五国温泉城、婚礼庄园、影视基地、恒大影城、博物馆、大剧院、音乐厅、娱乐中心、国际购物中心、风情商业街、风情饮食街、茗茶酒吧街、运动健身中心及游艇俱乐部等28大业态，项目具体将形成3个离岸式人工岛，填海面积约783公顷,预计可形成陆地面积11,745亩。</t>
  </si>
  <si>
    <t>白马井镇、排浦镇</t>
  </si>
  <si>
    <t>2012-2023</t>
  </si>
  <si>
    <t>（一）1#岛公建及游乐：1#岛D区主题公园：主体完工，装修及园林园建正在施工；影视基地：主体完工，装修及园林园建正在施工；游艇俱乐部配套：主体完工，装修及园林园建正在施工；A区中心公园：地上公园部分已基本完工，地下室正在装修及设备安装；购物中心：主体及园林园建基本完工，正在室内装修；文化娱乐城：主体及园林园建基本完工，正在室内装修；B区运动中心：主体及园林园建基本完工，正在室内装修；会展中心：主体及园林园建基本完工，正在室内装修。（二）2、3号岛住宅：2、3号岛首期项目已全部竣工交付业主，2号岛二期项目已竣工交付业主，3号岛二期已竣工交付业主。三期项目已进入室内装修阶段。</t>
  </si>
  <si>
    <t>1、关于落实海花岛产业园区离岛免税政策问题恳请政府帮助向省委省政府及国务院申请相关免税政策。
2、关于岛外交通枢纽征地及土地出让问题现项目用地已完成农转用手续，目前急需尽快解决剩余7亩插花地征地问题，并以先租后让的方式完成挂牌出让。
3、关于岛外仓储物流中心征地及农转用问题目前项目内存在约20户房屋拆迁问题，为确保园区2020年底开业，需政府帮助尽快完成房屋拆迁及162.5亩土地农转用和出让工作。
4、关于岛外市政道路建设问题海花岛产业园区项目预计于2020年年底开业，但岛外市政道路、管网配套进展缓慢，需政府尽快启动中央西路、林海路、友谊路建设，打通岛外配套项目交通，并启动连接园区到环岛高速的中央大道建设工作。
5、关于滨海新区自来水厂二期工程建设问题需政府尽快启动自来水供水二期工程的建设。
6、关于岛内外市政道路分批次移交政府问题需市政府协调尽快完成滨海大道项目移交工作，后续下穿隧道、岛内市政道路及垃圾站等项目在完成竣工验收手续后分批移交，并支持岛内市政道路的报建工作。
7、关于出台儋州市人才购房政策的问题根据省政府出台的《关于进一步完善人才住房政策的补充通知》考虑到海花岛开业仍需要引进大量人才，现需政府尽快出台人才购房政策。</t>
  </si>
  <si>
    <t>天香木兰产业园</t>
  </si>
  <si>
    <t>第一期、建设天香木兰养生度假区、科学家工作区、木兰种植繁育基地等；第二期、建设木兰森林区；第三期、建设木兰产业带动区。</t>
  </si>
  <si>
    <t>2017-2023</t>
  </si>
  <si>
    <t>1.项目已完成1485亩土地流转，木兰苗木种植914亩。2.园区基础设施已投资建设。</t>
  </si>
  <si>
    <t>嘉禾现代休闲农业观光园项目</t>
  </si>
  <si>
    <t>儋州嘉禾农业发展有限公司</t>
  </si>
  <si>
    <t>建设内容包括高效山兰示范种植基地、有机果蔬智能温室、柑橘类示范基地和育苗育种中心、农产品加工中心、天然膳食补充剂产品研发中心、冷链库房、农产品物流中心、农产品展销中心、农耕文化博物馆、农业科技亲子馆、柑橘研究所、咖啡工坊、农业非遗街区等及相关配套基础建设。</t>
  </si>
  <si>
    <t>南丰镇</t>
  </si>
  <si>
    <t>2018-2022</t>
  </si>
  <si>
    <t>1、综合楼室内外装修；2、集散中心绿化移植完成；3、集散中心客房后院施工基本完成；4、集散中心餐厅、展厅完成，7月25日已开始试业；5、示范区公共卫生间基本完成，准备进入装修阶段；6、示范区绿化蓄水池完成；7、水系亲水平台基本完成、8、莲花平台钢构完成，板面硬化完成；9、园路挡土墙完成；10、山顶建筑基础施工进行中、11、山顶水吧台施工中。</t>
  </si>
  <si>
    <t>儋州欧亚城综合体（一期）</t>
  </si>
  <si>
    <t>儋州欧亚置业有限公司</t>
  </si>
  <si>
    <t>一期商业，总建筑面积127701.2㎡。二期酒店、1#商业楼、2#商业楼、4#底商、5#底商-B，地下室、1#大门，拟建面积70739.08㎡。</t>
  </si>
  <si>
    <t>白马井镇</t>
  </si>
  <si>
    <t>2019-2022</t>
  </si>
  <si>
    <t>1、地下室结构全部完成，地库顶板回填土完成80%。
2、1栋、4栋~12栋主体结构完成；2栋三层砼浇筑完成；3栋四层浇筑完成。
3、地下室砌筑完成；1栋二层砌筑完成；4栋、6栋、7栋二层砌筑完成；10-1、10-3 二层砌筑完成。
4、6栋、7栋屋面防水完成
4、12栋（婚礼广场）钢结构主体完成。</t>
  </si>
  <si>
    <t>服务投资局</t>
  </si>
  <si>
    <t>衍宏万国文旅城</t>
  </si>
  <si>
    <t>儋州市衍宏万国大都会商业有限公司</t>
  </si>
  <si>
    <t>建设规模：商业建筑面积约70000平方米。建设内容包括酒店及商业街。</t>
  </si>
  <si>
    <t>5#主楼5-12轴地下室顶板完成浇筑完成,12-19轴地下室顶板钢筋绑扎完成50%，完成园林园建工程50% 。</t>
  </si>
  <si>
    <t>儋州·福安大厦</t>
  </si>
  <si>
    <t>儋州泉安房地产开发有限公司</t>
  </si>
  <si>
    <t>本项目为商务写字楼一栋，总建筑面积30408.57㎡，地上总建筑面积21247.17㎡，地下建筑面积约9161.4㎡；容积率3.6；建筑密度25%；绿地率：35%；停车位：共225个；主楼共23层。主要功能：裙房一、二、三、四层为配套商业，五层为设备层，六～八层为酒店，九～二十三层为商务办公，两层地下室设停车场及人防功能。</t>
  </si>
  <si>
    <t>1，主楼屋面构造模板安装、钢筋安装，21层墙体在砌砖，地下室消防安装，负一层墙体砌砖。
2，附楼四层顶板钢筋安装。</t>
  </si>
  <si>
    <t>海南佳邦西部家居城</t>
  </si>
  <si>
    <t>拟建商业及配套办公楼建筑面积约6万平方米，地下室1.5万平方米。</t>
  </si>
  <si>
    <t>2019-
2021</t>
  </si>
  <si>
    <t>1.基坑支护桩已完成100%.2.基础工程桩施工已完成100%。3.基础砖胎模、垫层防水、白蚁防治施工已完成100%。4、基础承台底板防水、混凝土浇筑、钢筋制作安装已完成100%。5、主楼11层梁板钢筋绑扎完成60%。6、基坑东北侧土方开挖、砖胎模已完成100%。7、主楼11层消防、水电预埋完成60%。 8、主楼12层外架已完成30%。9、北侧地下室筏板基础已完成。10、北侧地下室负二层已完成100%。11、北侧地下室负一层梁板钢筋绑扎完成100%。12、北侧地下室负一层消防、水电预埋完成100%。 13、北侧地下室负一层外架已完成100%。</t>
  </si>
  <si>
    <t>儋州·新福城商业街</t>
  </si>
  <si>
    <t>儋州汇益房地产开发有限公司</t>
  </si>
  <si>
    <t>项目总用地面积为：13.98亩，总建筑面积约：42000平方。主要建设内容为商业和办公，集电影、超市、旅游特色产品、特色小吃等为一体的综合商业步行街。</t>
  </si>
  <si>
    <t>主楼，部分土方开挖，部分负二层梁板钢筋安装。
附楼，部分外架拆除，屋面瓦外墙砖粘贴，外墙涂料，内墙粉刷，水电项目施工。</t>
  </si>
  <si>
    <t>1、市政道路占用地块1208平方米，请求政府给予核实补偿建筑面积面积。</t>
  </si>
  <si>
    <t>海南电影学院（一期）
★</t>
  </si>
  <si>
    <t>海南汇友影视艺术有限公司</t>
  </si>
  <si>
    <t>建设教学楼、实训影棚、虚拟体验馆、体育馆、图书馆、国际交流中心、学生宿舍、学生食堂、学生生活中心、教职工宿舍、中外专家住宅等一系列教学、生产、生活设施。总建筑面积30万平方米。</t>
  </si>
  <si>
    <t>2019-2021</t>
  </si>
  <si>
    <t>1.在建1#-8#宿舍楼已经全部封顶，正在进行二次结构施工及装修工程。2.1#教师公寓正在进行首层施工，2#与3#教师公寓正在进行基础施工。3.2栋教学楼正在进行基础施工。4.综合楼正在进行基础施工。5.学生活动中心正在进行桩基施工。6.体育馆已完成桩基施工。7.图书馆土方已经完成，礼堂、会展中心等建筑正在进行场地平整等施工准备工作。</t>
  </si>
  <si>
    <t>儋州市老机关幼儿园等12个学前教育项目</t>
  </si>
  <si>
    <t>城投公司
教育局</t>
  </si>
  <si>
    <t>西培农场中心幼儿园、八一总场中心幼儿园工程、老机关幼儿园改造工程项目、西庆农场中心幼儿园建设项目、西华农场中心幼儿园建设项目、西联中心幼儿园、特殊教育学校附属幼儿园、东成第二幼儿园、海头港口第二幼儿园等9个幼儿园教学综合楼项目，总建筑面积3.2万平方米；西流农场中心幼儿园、新盈农场中心幼儿园、西培幼儿园等3个附属工程。</t>
  </si>
  <si>
    <t>那大镇、东成镇、海头镇、八一、西培、西华、西庆、农场、新盈</t>
  </si>
  <si>
    <t>1、新盈幼儿园附属工程、西流幼儿园附属工程：已交付。
2、西培幼儿园附属工程：竣工收尾；八一总场中心幼儿园：完成工程量90%；西华幼儿园：完成工程量95%；西庆幼儿园：完成工程量97%；老机关幼儿园：完成工程量60%。</t>
  </si>
  <si>
    <t>城投公司
、教育局</t>
  </si>
  <si>
    <t>光村雪茄风情小镇一期二区</t>
  </si>
  <si>
    <t>海南雪茄风情小镇旅游区建设管理有限公司</t>
  </si>
  <si>
    <t>总用地面积133333.3平方米，总建筑面积82247.58平方米。建设8栋6层办公楼和18栋一层独立商业。</t>
  </si>
  <si>
    <t>完成总工程量的75%，主体封顶，外环境施工。</t>
  </si>
  <si>
    <t>儋州市兰洋镇大塘村美丽乡村</t>
  </si>
  <si>
    <t>海南运安实业有限公司</t>
  </si>
  <si>
    <t>利用大塘行政村55.2亩集体建设用地以及5000余亩周边非建设用地打造集休闲度假、乡村旅游、温泉康养等于一体的美丽乡村。</t>
  </si>
  <si>
    <t>大塘村美丽乡村项目展示中心，启动区景观部分，村民回迁房。</t>
  </si>
  <si>
    <t>1.村内供电无法满足现场施工条件，需要增容。
2.村内供水系统无法满足施工条件，需要通水。</t>
  </si>
  <si>
    <t>供电局、兰洋镇、水务局</t>
  </si>
  <si>
    <t>番园棚户区改造项目（回迁安置房建设）</t>
  </si>
  <si>
    <t>那大镇、海南永尚置业有限公司</t>
  </si>
  <si>
    <t>建设改造城中村、旧城区回迁商品住宅和商业住宅，约计容率12000平方。建设改造城中村、旧城区回迁商品住宅和商业住宅，约计容率12000平方。</t>
  </si>
  <si>
    <t>1#楼一单元负一层墙柱及顶板混凝土浇筑完成；2#楼二单元21-24轴负一层墙柱及顶板混凝土浇筑完成；3#楼一单元八层墙柱及顶板混凝土浇筑完成、二单元六层顶板钢筋绑扎完成、三单元四层顶板模板安装完成；4#楼二单元内、外墙抹灰完成；5#楼一单元三层顶板模板制安、二单元三层顶板铝模安装完成、三单元二层铝模拼装；6#楼内墙抹灰，从下往上，至5层。</t>
  </si>
  <si>
    <t>住建局</t>
  </si>
  <si>
    <t>二、基础设施（23个）</t>
  </si>
  <si>
    <t>省道S307乌那线兰洋至那大升级改建工程</t>
  </si>
  <si>
    <t>交通运输局</t>
  </si>
  <si>
    <t>路线长13.6公里，按城市次干道改建，参照二级公路标准建设，设计速度60km/h，双向四车道，兰洋镇路基宽25m，兰洋至那大路基宽16m。采用沥青混凝土路面。本项目同时配套市政给水、雨污水、电力、通信、照明和绿化等工程 。</t>
  </si>
  <si>
    <t>那大镇、兰洋镇</t>
  </si>
  <si>
    <t>省道307路基工程完成约6%，桥涵工程完成约8%，临建工程（便桥、搅拌站）完成。</t>
  </si>
  <si>
    <t>1.新增用地373亩，部分土地归属不清，涉及蓝洋农场和兰洋乡镇之间的土地纠纷，大概有5.98亩存在问题，兰洋镇和那大镇涉及少量房屋未拆迁。
2.民用通讯线路、水管迁改、电力迁改、军用光缆迁改等管线改迁，正在逐步改迁；其中省军区的光缆已经施工，另一条部队光缆已经通过产权单位的审查，迁改施工单位已经进场；沿线电力设施（含高低压电杆）设计完成，并经电力部门审查。上报发改委批复。</t>
  </si>
  <si>
    <t>市征收局、那大镇、兰洋镇、蓝洋农场、市水务局、儋州供电局、部队通信连、电信、移动、连通三家通信公司</t>
  </si>
  <si>
    <t>黎秀全</t>
  </si>
  <si>
    <t>S308洋浦立交至那大段提质改造工程</t>
  </si>
  <si>
    <t>S308改造项目路线全长25km，计划总投资7.1亿元(路面改造约4.9亿元费用由省级财政负责；2.2亿市政化改造资金由市财政负责)。市财政主要实施部分道路提质工程、景观提质工程。</t>
  </si>
  <si>
    <t>那大镇、东成镇</t>
  </si>
  <si>
    <t>计划
2020年8月</t>
  </si>
  <si>
    <t>4月16日，省发改委批复了《项目建议书》；6月5日，省交通厅已组织《工程可行性研究报告》专家行业评审。已按评审意见修改工可，7月28日交通厅已批复《工程可行性研究报告》行业意见，同步已将工可报省发改委，力争尽快取得省发改委批复《工程可行性研究报告》.</t>
  </si>
  <si>
    <t>2020年镇墟污水处理工程</t>
  </si>
  <si>
    <t>儋州市水务项目建设管理中心</t>
  </si>
  <si>
    <t>东成镇、海头镇、排浦镇、新州镇建设污水处理厂1座，共计近期规模23700m3/d，远期67900m3/d，建设污水提升泵站和污水收集管网。</t>
  </si>
  <si>
    <t>东成镇、海头镇、排浦镇、新州镇</t>
  </si>
  <si>
    <t>东成：已完成21%
新州：已完成18%
大成：已完成61%
和庆：已完成73%
峨蔓：已完成15%
海头：准备进场施工
排浦：准备进场施工</t>
  </si>
  <si>
    <t>东成：东成镇S308省道、X500、X501县道管网施工需申报路政手续；泵站及进厂道路未征地。
新州：1、新州镇污水处理厂征地资金已到位，新州政府目前正在公示，污水处理厂未完成征地工作；
2、泵站未征地。
3、、路政许可正在进一步协调中
大成：1、从3#泵站到2#消能井涉及约150米主管线、接户，陪同政府人员现场确定青苗清点完成，截止目前拒绝签字；
2、W-539到4#泵站主管线涉及到约8户村民住房违建（违建超出地皮属于另一户主，且这一户主要求施工方协助他对违建住房进行拆除施工，方才同意此条管线进行开挖安装施工）；
3、泵站及厂区进场道路没征地。
和庆：和庆管网在G225国道范围内需申报路政；泵站未征地。</t>
  </si>
  <si>
    <t>交通局、公路局、市征收局、自规局、东成镇政府、新州镇政府、大成镇政府、和庆镇政府</t>
  </si>
  <si>
    <t>水务局</t>
  </si>
  <si>
    <t>儋州市污水处理三厂（城东）及配套管网工程</t>
  </si>
  <si>
    <t>污水处理厂1座，近期规模0.5万m3/d，远期4.5万m3/d，污水收集管网13.1km。</t>
  </si>
  <si>
    <t>那大镇、和庆镇</t>
  </si>
  <si>
    <t>进度已完成20%。</t>
  </si>
  <si>
    <t>提升泵站需用原和庆污水处理站地块，但原有设备、构筑物等国有资产未做登记。</t>
  </si>
  <si>
    <t>水务项目建设管理中心</t>
  </si>
  <si>
    <t>儋州市公安边防支队机关（机动分队）迁建项目</t>
  </si>
  <si>
    <t>儋州边防支队</t>
  </si>
  <si>
    <t>建设一栋办公大楼，建筑面积为4000㎡，设计为地上8层；一栋住兵楼，建筑面积为9300㎡，设计为地上15层；应急物资储备仓库，建筑面积为1600㎡，设计为地上三层。25㎡国旗台一座；400m障碍场两处；篮球场2个，共1020㎡；营区大门一个；50㎡门岗一间；200m塑胶跑道运动场一个、150㎡设备房一间，600m围墙及停车场、道路工程、绿化工程、电气工程、给排水工程、监控系统等配套设施。</t>
  </si>
  <si>
    <t>已完成项目立项、规划手续办理。</t>
  </si>
  <si>
    <t>公安局</t>
  </si>
  <si>
    <t>新建儋州市生活垃圾填埋场工程项目</t>
  </si>
  <si>
    <t>环卫局</t>
  </si>
  <si>
    <t>建设库容160万立方的生活垃圾填埋场1座及配套设施。</t>
  </si>
  <si>
    <t>新州镇</t>
  </si>
  <si>
    <t>选址论证已完成，项目建议书已批复，正在开展可行性研究报告和环境影响评价报告的编制工作。</t>
  </si>
  <si>
    <t>项目建设经费未到位。</t>
  </si>
  <si>
    <t>财政局</t>
  </si>
  <si>
    <t>城市管理局</t>
  </si>
  <si>
    <t>搬迁儋州市生活垃圾填埋场工程项目</t>
  </si>
  <si>
    <t>搬迁现有生活垃圾填埋场180万立方现存生活垃圾。</t>
  </si>
  <si>
    <t>项目建议书已批复，正在开展环境风险评估、场地调查及可行性研究报告编制工作。</t>
  </si>
  <si>
    <t>儋州市那大城区公共厕所工程(PPP)</t>
  </si>
  <si>
    <t>建设96座公共厕所，其中：升级改造11座，拆除重建15座，新建70座。</t>
  </si>
  <si>
    <t>8座公厕已封顶。</t>
  </si>
  <si>
    <t>海南大学儋州校区（含铺仔居）6座公共厕所用地未落实。</t>
  </si>
  <si>
    <t>市纪委监委“11·8”项目</t>
  </si>
  <si>
    <t>市纪委监委</t>
  </si>
  <si>
    <t>规划建设可留置对象30人，主要服务保障于中纪委、省纪委以及儋州、临高、昌江、东方等海南西部市县审查调查工作。</t>
  </si>
  <si>
    <t>已完成项目用地选址及土地划拨、项目建议书起草、初步设计、可研性报告编制修改与批复，招投标事项核准批复等工作。已完成代建、监理、EPC工程总承包等招投标工作。已平整完成约5万㎡土地，临时办公区已搭建完成，临时用水和用电已交付使用。设计方案审查、规划许可、地勘图审、人防规划审批已办结，初步设计及概算已批复，图审及施工许可正办理。目前，1#楼冲孔桩已完成12根，2#楼冲孔桩已完成135根，外围围墙已完成60米，桩基检测工作已同步进行。</t>
  </si>
  <si>
    <t xml:space="preserve">场内4.03亩土地尚未完成划拨，且土地尚未办理农转用手续审批。 </t>
  </si>
  <si>
    <t>资规局、土地储备中心、和庆镇</t>
  </si>
  <si>
    <t>王志强</t>
  </si>
  <si>
    <t>纪委监委</t>
  </si>
  <si>
    <t>儋州市公共安全视频监控建设联网应用项目</t>
  </si>
  <si>
    <t>中共儋州市委政法委员会</t>
  </si>
  <si>
    <t>1.前端视频监控点扩容建设；2.“全域覆盖”的视频监控联网体系构建；3.公共安全视频联网综治共享分平台建设；4.与公安机关视频联网共享分平台对接；5.行业部门视频和社会视频接入。</t>
  </si>
  <si>
    <t>各相关镇</t>
  </si>
  <si>
    <t xml:space="preserve">"截止8月24日，完成前端点位基础开挖979个占56%；完成手井开挖979个占56%；完成地笼安装814个占46%；完成手井砌筑的828个占47%；完成混凝土浇筑779个占44%。启动IDC机房扩建，完善云资源服务建设方案，完成部分前端点位物料采购，开展前端点位取电相关事宜。
"
</t>
  </si>
  <si>
    <t>政法委</t>
  </si>
  <si>
    <t>北门江天角潭水利枢纽工程
★</t>
  </si>
  <si>
    <t>海南省发展控股有限公司</t>
  </si>
  <si>
    <t>工程任务以工业供水、农业灌溉为主，兼顾发电等综合利用的大（2）型水库。工程主要建设内容包括主坝、3座副坝、灌区渠首工程和引水发电系统等。水库总库容1.91亿立方米，正常蓄水位58米，死水位29米，设计洪水位58.61米，校核洪水位60.09米。主坝最大坝高52米，电站装机容量5000千瓦。</t>
  </si>
  <si>
    <t>1.征地工作：①完成枢纽区左右岸青苗清点工作。②儋州市征收局已完成办理专户开户事宜，预拨付天角潭项目征地拆迁费用2亿元。2.施工情况：①渡槽钢筋制安1t。②渡槽混凝土浇筑39m³。③引水隧洞洞口土石方开挖30m³，引水隧洞洞脸锚杆施工37根。④营地混凝土浇筑20m³。</t>
  </si>
  <si>
    <t>林  刚</t>
  </si>
  <si>
    <t>“一创两建”项目</t>
  </si>
  <si>
    <t>一创两建指挥部</t>
  </si>
  <si>
    <t>1、新建发源北路、科技北路、松涛南路、兴华路和东华路延伸排水工程等；2、城市主要交叉口优化改造。</t>
  </si>
  <si>
    <t>1、松涛南路正在进行可研编制及测绘工作，发源北路、科技北路正在进行初步设计及概算编制，测绘，勘察工作。2、六个路口改造工程完工待验收。</t>
  </si>
  <si>
    <t>六个路口改造项目办理不了施工许可证。</t>
  </si>
  <si>
    <t>住建局、资规局</t>
  </si>
  <si>
    <t>城市管理局、水务项目建设管理中心、城投公司</t>
  </si>
  <si>
    <t>儋州市体育中心“一场两馆”项目
★</t>
  </si>
  <si>
    <t>体育场地上四层，座位数29636个，建筑面积52099平方米；体育馆地上局部三层，座位数5079个，建筑面积21966平方米；游泳馆地上二层，坐席数1109个，建筑面积1.8平方米。</t>
  </si>
  <si>
    <t>2019年7月</t>
  </si>
  <si>
    <t>1.拆迁工程：利建食品厂、水泥预制场等工业厂房已拆除完成，厂房处混凝土路面已破除完成，办公楼后园林部位楼房已拆除完成，附近村里运进场地内的生活垃圾、建筑垃圾、杂物等已清理完成，拆除后的垃圾已全部运至场外临时对土点。2.体育场结构工程：A区：二层圆柱砼浇筑,钢结构钢骨柱安装完成,二层看台梁筋绑扎；B区：B1首层满堂架搭设，B2三层梁筋绑扎；C区：C1三层梁筋绑扎,C2二层圆柱钢筋绑扎；D区：二层柱钢筋绑扎完成，三层梁板支模；E区：二层满堂架搭设；F区：F1二层梁板支模，F2二层梁板支模；G区：二层梁板支模；H区：二层梁板支模。6.游泳馆结构工程：D1区：二层梁板支设；D2：二层梁板支设；D3:首层满堂架搭设;J1-J2区：首层满堂架垫层浇筑；J3:首层满堂架垫层浇筑。3.体育馆结构工程：A1-A3区：二层满堂架搭设；B1、C2二层满堂架搭设；B2：二层梁钢筋绑扎80%；D1：二层梁板支模，柱砼浇筑；C1、D2、D3区；二层梁钢筋绑扎80%。</t>
  </si>
  <si>
    <t>海南西部中心医院三期工程
★</t>
  </si>
  <si>
    <t>建设一栋地上19层地下1层的病房综合楼（600张床位）、一栋地上9层地下2层的科研楼、一栋地上6层的综合服务楼、一栋地上4层感染楼、一栋地上1层的高压氧舱，人防及连廊项目。总建筑面积9.5万平方米。</t>
  </si>
  <si>
    <t>1.病房楼完成九层结构，完成整幢楼进度38%。2.高压氧舱已完成主体结构正在装修,完成整幢楼进度92%。3.感染楼已完成主体结构正在装修，完成整幢楼进度81%。4.综合楼已完成主体结构正在装修,完成整幢楼进度65%。5.科研楼完成八层主体结构，完成整幢楼进度40%。该项目已完成工程总进度54%。</t>
  </si>
  <si>
    <t>农村公路六大工程</t>
  </si>
  <si>
    <t>总里程1694.7公里，其中：自然村通硬化路工程821.877公里；窄路面拓宽工程664.345公里；县道改造工程77.6公里；生命安全防护工程94.2公里；农村公路桥梁建设及危桥改造工程125座\6775延米；旅游资源路工程30公里。</t>
  </si>
  <si>
    <t>2016-2020</t>
  </si>
  <si>
    <t>2016年12月</t>
  </si>
  <si>
    <t>农村公路六大工程累计开工建设里程1694.69公里，占项目总里程的100%。合计完成总里程1481.6公里，其中自然村硬化路完成778.6公里，窄路拓宽工程完成592公里，生命安全防护工程完成36.4公里，县道改造完成59.2公里，旅游资源路完成11.8公里，完成桥梁主体95座（其中完成桥梁施工76座/2739延米）。</t>
  </si>
  <si>
    <t>中和镇部分自然村通硬化路、和庆镇的歃血结盟项目等项目主要存在土地争议等问题，部分项目现场施工受阻，较突出的是涉及木棠镇及光村镇的松林岭旅游资源路、和庆镇的歃血结盟项目征地工作，相关问题在市政府的强力协调下，正在逐步解决。</t>
  </si>
  <si>
    <t>市资规局、市征收局、各乡镇政府</t>
  </si>
  <si>
    <t>交通运输局
资规局</t>
  </si>
  <si>
    <t>2019年那大城区项目基础设施重点项目</t>
  </si>
  <si>
    <t>城投公司</t>
  </si>
  <si>
    <t>东二、东三、东华、兴华、镜湖路、儋州市那大镇四个变电站出口路段电缆沟工程。</t>
  </si>
  <si>
    <t>1、东二路、东三路、东华兴华路：已完成初步验收。
2、镜湖路：完成工程量的95%；
3、儋州市那大镇四个变电站出口路段电缆沟工程：完成工程量77.3%。</t>
  </si>
  <si>
    <t>1、镜湖路：该项目约有180米人行道、绿化带涉及征地无法建设；
2、变电站出口路段电缆管沟工程：原规划批复前进路段与水法、电力保护设施条例规定不符，需完善设计变更手续。</t>
  </si>
  <si>
    <t>征收局、发改委</t>
  </si>
  <si>
    <t>2019年滨海新区基础设施重点项目</t>
  </si>
  <si>
    <t>城投公司
重点项目办</t>
  </si>
  <si>
    <t>中央西路、中六横路、滨海二道市政工程。</t>
  </si>
  <si>
    <t>滨海新区</t>
  </si>
  <si>
    <t>2015-2020</t>
  </si>
  <si>
    <t>1、滨海二道：已竣工；
2、中六横路：完成工程量44%；
3、中央西路已移交滨海建投公司，完成工程量清单编制工作，计划下步施工招标工作。</t>
  </si>
  <si>
    <t>中六横路：（1）红线内人行道左右有电杆、树木均影响施工。（2）右幅K0+50-K0+200处白马井怡心园小区围墙占到项目红线导致无法施工。
（3）终点路口处有高压电杆、交通信号灯、行人信号灯、路灯、通信检查井、移动信号塔、给水阀门井影响施工。</t>
  </si>
  <si>
    <t>征收局、马井镇</t>
  </si>
  <si>
    <t>城投公司、重点项目办</t>
  </si>
  <si>
    <t>儋州市固体废弃物资源化利用中心
★</t>
  </si>
  <si>
    <t>环卫局、中国光大国际有限公司</t>
  </si>
  <si>
    <t>1.续建生活垃圾焚烧发电项目及配套项目。
2.新建飞灰固化物填埋场工程项目、生活垃圾焚烧发电厂炉渣综合利用项目。
3.新建固体废弃物资源化利用中心基础设施工程。
4.规划建设建筑垃圾、餐厨垃圾、医疗废弃物等资源利用化项目。</t>
  </si>
  <si>
    <t>2018年12月</t>
  </si>
  <si>
    <t>1.生活垃圾焚烧发电项目主体工程已封顶，锅炉已完成安装，工程进度已达94%；1#锅炉已成功点火，计划9月30日正式投产。
2.飞灰固化物填埋场工程项目工程进度已达80%。
3.生活垃圾焚烧发电厂炉渣综合利用项目工程进度已达82%。
4.固体废弃物资源化利用中心基础设施工程工程进度已达98%。
5.儋州市餐厨废弃物资源化利用项目可行性研究报告已批复，PPP实施方案已通过市政府专题会议审议，“两评”已通过专家评审，市财政局已出具“两评”意见；正在开展环境影响评价报告编制及地质勘察工作。
6.儋州市建筑废弃物资源化利用项目可行性研究报告已批复，正在开展项目PPP实施方案、物有所值评价报告、财政承受能力评价报告、环境影响评价报告编制工作。</t>
  </si>
  <si>
    <t>383亩建设用地农转用手续未完成办理，造成项目用地划拨、土地使用证等手续无法办理。</t>
  </si>
  <si>
    <t>资规局、征收局、那大镇</t>
  </si>
  <si>
    <t>儋州市西北片区生活垃圾收集转运项目</t>
  </si>
  <si>
    <t>建设片区生活垃圾转运站6座，镇级生活垃圾收集站11座，日转运生活垃圾450吨。</t>
  </si>
  <si>
    <t>2016年3月</t>
  </si>
  <si>
    <t>已建成并投入使用片区生活垃圾转运站5座，镇级生活垃圾收集站5座。</t>
  </si>
  <si>
    <t>木棠片区生活垃圾转运站建设用地征收工作未完成。</t>
  </si>
  <si>
    <t>征收局、木棠镇</t>
  </si>
  <si>
    <t>儋州市各镇、农（林）场存量生活垃圾治理工程</t>
  </si>
  <si>
    <t>在白马井镇存量生活垃圾堆放场新建正规生活垃圾填埋场1座，对全市各镇、农（林）场34个存量生活垃圾堆放点共800514立方的存量生活垃圾进行治理。</t>
  </si>
  <si>
    <t>2019年5月</t>
  </si>
  <si>
    <t>存量生活垃圾填埋场A、B区已投入使用,C区已动工建设,现已完成33座存量生活垃圾堆放场的治理任务。</t>
  </si>
  <si>
    <t>建设用地内15座坟墓未完成搬迁。</t>
  </si>
  <si>
    <t>电力基础设施建设</t>
  </si>
  <si>
    <t>海南电网公司建设分公司</t>
  </si>
  <si>
    <t>1.220kV洛基至头铺线路新建工
2.儋州220kV李坊变电站#2主变扩建工程
3.儋州云月110kV输变电新建工程
4.110kV那南线重建工程
5.儋州110kV那金迈线改造工程
6.儋州东成110千伏输变电新建工程
7.儋州110kV垃圾发电厂送出线路工程
8.35kV那培、八培线改造工程
9.2019年10千伏及以下电网基建项目。</t>
  </si>
  <si>
    <t>2017年12月</t>
  </si>
  <si>
    <t>220kV洛基至头铺线路新建工程 儋州段已竣工待海口段完工后即可投产。儋州220kV李坊变电站#2主变扩建工程 工程建成投产。110kV那南线重建工程 线路长度约11.33公里线路，铁塔共35基。青赔完成35基，基础开挖35基，基础浇筑35基，铁塔组立13基。儋州110kV那金迈线改造工程总体完成84%，路长度约11.9km，塔基36基;青赔完成36基，基础浇筑29基,组塔9基。儋州东成110千伏输变电新建工程 变电部分：土建完成93%；电气一次完成92%；电气二次设备安装完成90%，设备调试55%；线路部分：110kV线路长度约1.5km;塔基数共11基，已完成塔基青赔11基，11基已浇筑完成，已组塔7基。儋州110kV垃圾发电厂送出线路工程 线路工程：建成投产。35kV那培、八培线改造工程 线路部分：总体完成66%，线路27.5公里，塔基共105基。青赔完成68基基础浇筑完成68基。10千伏及以下的配网项目共534项，489个项目已开工,173个项目已完工。</t>
  </si>
  <si>
    <t>（一）主网部分，截止目前，计划征收基数389基,征收节点情况为：388基完成走桩及与村委会对接， 380基完成测量及清点， 356基完成协议签订，308基完成付款及交付净地（部分靠近原杆需停电后进场施工，部分需待农户自行清理树木后进场施工），281基已进场施工；；
（二）配网部分，截止目前，部分电网建设项目进度滞后，10kV一分场线与35kV西培站10kV西培总场线联络工程等14个配网项目施工受阻，，主要是农户要求补偿过高、或要求征地、第二次赔偿以及海南天然橡胶产业集团股份有限公司八一分公司要求按《海南省人民政府关于印发海南省征地统一年产值标准和海南省征地青苗及地上附着物补偿标准的通知》（琼府[2014]36号）规定标准赔偿青苗以外，还要求对线廊土地进行补偿等问题，制约了电网项目建设的进度，请市政府督促相关镇政府加快协调施工青赔受阻问题。</t>
  </si>
  <si>
    <t>那大镇、东成镇、兰洋镇、光村镇、白马井镇、王五镇政府、南丰镇、雅星镇、排浦镇、和庆镇、大成镇、新州镇及海胶集团（西联分公司、八一分公司）、侨值农场、南辰农场、西培农场、林业部、松涛水利局及农林科学院（南丰片区）</t>
  </si>
  <si>
    <t>儋州市2018年南片区镇墟污水处理工程</t>
  </si>
  <si>
    <t>（1）南丰镇：提标改造污水处理厂1座，新建一体化提升泵站2座，污水收集管网31.339km（含接户管），化粪池809座；（2）王五镇：新建污水处理厂1座，污水提升泵站1座，污水收集管网28.83km（含接户管），化粪池1026座；（3）雅星镇、八一农场：新建污水处理厂1座，污水提升泵站4座，污水收集管网92.89km（含接户管），化粪池1437座。</t>
  </si>
  <si>
    <t>南丰镇、王五镇、雅星镇</t>
  </si>
  <si>
    <t>2019年1月</t>
  </si>
  <si>
    <t>雅星：已完成85%
王五：已完成80%
南丰：已完成90%</t>
  </si>
  <si>
    <t>南丰镇：1、污水处理厂尾水排放DN160压力管道从503县道向武教村里去的村道边管道遭到武教村民阻挡，正在和镇政府、村委会协调。
2、3号泵井位置改到人工湿地里面，已经和设计现场确认，因环保局未回复同意施工，一直未能施工。
3、处理厂现场查看时发现碳钢生化池内锈蚀严重、池内的曝气头、曝气管路、填料等已经达不到使用要求。
王五镇：新选污水处理厂用地性质需要调整
雅星镇：1、2#、4#污水提升泵站尚没有完成征地工作。已提交红线图给镇政府。
2、污水管道涉及铁路范围现已改线，但尚有三处铁路涵洞必须需要穿过，铁路部门尚未同意施工。</t>
  </si>
  <si>
    <t>市征收局、南丰镇、王五镇、雅星镇</t>
  </si>
  <si>
    <t>儋州市2019年北片区镇墟污水处理工程</t>
  </si>
  <si>
    <t>（1）光村镇：新建污水处理厂1座，污水提升泵站2座，污水收集管网工程37.425km（含接户管），化粪池1587座；（2）木棠镇：扩建污水处理厂1座，新建污水提升泵站2座，污水收集管网工程29.056（含接户管），新建污水盖板沟3.673km，化粪池917座；（3）中和镇：污水处理厂1座，污水提升泵站工程，污水收集管网工程40.028km（含接户管），化粪池439座。</t>
  </si>
  <si>
    <t>光村镇、木棠镇、中和镇</t>
  </si>
  <si>
    <t>木棠：已完成94%
光村：已完成98%
中和：已完成90%</t>
  </si>
  <si>
    <t>木棠镇墟：1、污水处理厂尾水管网遇村民阻挠不能正常施工。
2、1号泵站征地未完成
光村镇墟：1、自来水入户与水厂协调不下。
2、一号泵站围护栏农民不让施工。
3、尾水排放管线镇府要等到进场道路征地款到位才可协调。
中和镇墟：污水管网施工中，一村民阻挠施工，现镇政府正在协调中</t>
  </si>
  <si>
    <t>木棠镇、光村镇、中和镇</t>
  </si>
  <si>
    <t>2020计划投资</t>
  </si>
  <si>
    <t>当月</t>
  </si>
  <si>
    <t>1-当月累计</t>
  </si>
  <si>
    <t>完成率</t>
  </si>
  <si>
    <t>新建项目</t>
  </si>
  <si>
    <t>续建项目</t>
  </si>
  <si>
    <t>政府投资</t>
  </si>
  <si>
    <t>社会投资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</si>
</sst>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yyyy"/>
    <numFmt numFmtId="179" formatCode="0_ "/>
    <numFmt numFmtId="180" formatCode="0_);[Red]\(0\)"/>
  </numFmts>
  <fonts count="29">
    <font>
      <sz val="11"/>
      <color indexed="8"/>
      <name val="宋体"/>
      <family val="0"/>
    </font>
    <font>
      <sz val="11"/>
      <name val="宋体"/>
      <family val="0"/>
    </font>
    <font>
      <sz val="10"/>
      <name val="宋体"/>
      <family val="0"/>
    </font>
    <font>
      <b/>
      <sz val="22"/>
      <name val="宋体"/>
      <family val="0"/>
    </font>
    <font>
      <b/>
      <sz val="10"/>
      <name val="宋体"/>
      <family val="0"/>
    </font>
    <font>
      <sz val="10"/>
      <name val="黑体"/>
      <family val="3"/>
    </font>
    <font>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0"/>
      <name val="Arial"/>
      <family val="2"/>
    </font>
    <font>
      <i/>
      <sz val="11"/>
      <color indexed="23"/>
      <name val="宋体"/>
      <family val="0"/>
    </font>
    <font>
      <b/>
      <sz val="11"/>
      <color indexed="54"/>
      <name val="宋体"/>
      <family val="0"/>
    </font>
    <font>
      <sz val="11"/>
      <color indexed="20"/>
      <name val="宋体"/>
      <family val="0"/>
    </font>
    <font>
      <sz val="11"/>
      <color indexed="62"/>
      <name val="宋体"/>
      <family val="0"/>
    </font>
    <font>
      <sz val="11"/>
      <color indexed="17"/>
      <name val="宋体"/>
      <family val="0"/>
    </font>
    <font>
      <b/>
      <sz val="18"/>
      <color indexed="54"/>
      <name val="宋体"/>
      <family val="0"/>
    </font>
    <font>
      <sz val="12"/>
      <name val="Times New Roman"/>
      <family val="1"/>
    </font>
    <font>
      <b/>
      <sz val="11"/>
      <color indexed="63"/>
      <name val="宋体"/>
      <family val="0"/>
    </font>
    <font>
      <sz val="11"/>
      <color indexed="60"/>
      <name val="宋体"/>
      <family val="0"/>
    </font>
    <font>
      <sz val="11"/>
      <color indexed="52"/>
      <name val="宋体"/>
      <family val="0"/>
    </font>
    <font>
      <b/>
      <sz val="15"/>
      <color indexed="54"/>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0"/>
      <name val="Calibri"/>
      <family val="0"/>
    </font>
    <font>
      <b/>
      <sz val="1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color indexed="63"/>
      </right>
      <top style="thin"/>
      <bottom>
        <color indexed="63"/>
      </bottom>
    </border>
    <border>
      <left style="thin"/>
      <right>
        <color indexed="63"/>
      </right>
      <top>
        <color indexed="63"/>
      </top>
      <bottom>
        <color indexed="63"/>
      </bottom>
    </border>
    <border>
      <left style="thin"/>
      <right style="thin"/>
      <top/>
      <bottom style="thin"/>
    </border>
    <border>
      <left style="thin"/>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8" fillId="0" borderId="0">
      <alignment/>
      <protection/>
    </xf>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6" fillId="0" borderId="0">
      <alignment vertical="center"/>
      <protection/>
    </xf>
    <xf numFmtId="0" fontId="22" fillId="0" borderId="3" applyNumberFormat="0" applyFill="0" applyAlignment="0" applyProtection="0"/>
    <xf numFmtId="0" fontId="9" fillId="0" borderId="3" applyNumberFormat="0" applyFill="0" applyAlignment="0" applyProtection="0"/>
    <xf numFmtId="0" fontId="7" fillId="7" borderId="0" applyNumberFormat="0" applyBorder="0" applyAlignment="0" applyProtection="0"/>
    <xf numFmtId="0" fontId="13" fillId="0" borderId="4" applyNumberFormat="0" applyFill="0" applyAlignment="0" applyProtection="0"/>
    <xf numFmtId="0" fontId="7" fillId="8" borderId="0" applyNumberFormat="0" applyBorder="0" applyAlignment="0" applyProtection="0"/>
    <xf numFmtId="0" fontId="19" fillId="4" borderId="5" applyNumberFormat="0" applyAlignment="0" applyProtection="0"/>
    <xf numFmtId="0" fontId="23" fillId="4" borderId="1" applyNumberFormat="0" applyAlignment="0" applyProtection="0"/>
    <xf numFmtId="0" fontId="25" fillId="9" borderId="6" applyNumberFormat="0" applyAlignment="0" applyProtection="0"/>
    <xf numFmtId="0" fontId="0" fillId="10" borderId="0" applyNumberFormat="0" applyBorder="0" applyAlignment="0" applyProtection="0"/>
    <xf numFmtId="0" fontId="7" fillId="11" borderId="0" applyNumberFormat="0" applyBorder="0" applyAlignment="0" applyProtection="0"/>
    <xf numFmtId="0" fontId="21" fillId="0" borderId="7" applyNumberFormat="0" applyFill="0" applyAlignment="0" applyProtection="0"/>
    <xf numFmtId="0" fontId="8" fillId="0" borderId="8" applyNumberFormat="0" applyFill="0" applyAlignment="0" applyProtection="0"/>
    <xf numFmtId="0" fontId="16"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6" fillId="0" borderId="0">
      <alignment/>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7" fillId="16" borderId="0" applyNumberFormat="0" applyBorder="0" applyAlignment="0" applyProtection="0"/>
    <xf numFmtId="0" fontId="0" fillId="7"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0" fillId="8" borderId="0" applyNumberFormat="0" applyBorder="0" applyAlignment="0" applyProtection="0"/>
    <xf numFmtId="0" fontId="7" fillId="17" borderId="0" applyNumberFormat="0" applyBorder="0" applyAlignment="0" applyProtection="0"/>
    <xf numFmtId="0" fontId="1" fillId="0" borderId="0">
      <alignment vertical="center"/>
      <protection/>
    </xf>
    <xf numFmtId="0" fontId="6" fillId="0" borderId="0">
      <alignment/>
      <protection/>
    </xf>
    <xf numFmtId="0" fontId="6" fillId="0" borderId="0">
      <alignment/>
      <protection/>
    </xf>
    <xf numFmtId="0" fontId="6" fillId="0" borderId="0">
      <alignment/>
      <protection/>
    </xf>
    <xf numFmtId="0" fontId="18" fillId="0" borderId="0">
      <alignment/>
      <protection/>
    </xf>
    <xf numFmtId="0" fontId="11" fillId="0" borderId="0">
      <alignment/>
      <protection/>
    </xf>
    <xf numFmtId="0" fontId="11" fillId="0" borderId="0">
      <alignment/>
      <protection/>
    </xf>
    <xf numFmtId="0" fontId="6" fillId="0" borderId="0">
      <alignment/>
      <protection/>
    </xf>
  </cellStyleXfs>
  <cellXfs count="86">
    <xf numFmtId="0" fontId="0" fillId="0" borderId="0" xfId="0" applyAlignment="1">
      <alignment vertical="center"/>
    </xf>
    <xf numFmtId="176" fontId="0" fillId="0" borderId="0" xfId="0" applyNumberFormat="1" applyAlignment="1">
      <alignment vertical="center"/>
    </xf>
    <xf numFmtId="0" fontId="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27" fillId="0" borderId="9" xfId="0" applyFont="1" applyFill="1" applyBorder="1" applyAlignment="1">
      <alignment vertical="center"/>
    </xf>
    <xf numFmtId="0" fontId="27"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9" xfId="0" applyFont="1" applyFill="1" applyBorder="1" applyAlignment="1">
      <alignment horizontal="left" vertical="center"/>
    </xf>
    <xf numFmtId="0" fontId="28" fillId="0" borderId="9" xfId="0" applyFont="1" applyFill="1" applyBorder="1" applyAlignment="1">
      <alignment horizontal="center" vertical="center" wrapText="1"/>
    </xf>
    <xf numFmtId="0" fontId="28" fillId="0" borderId="9" xfId="0" applyFont="1" applyFill="1" applyBorder="1" applyAlignment="1">
      <alignmen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justify" vertical="center" wrapText="1"/>
    </xf>
    <xf numFmtId="57" fontId="27" fillId="0" borderId="9" xfId="0" applyNumberFormat="1"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center" vertical="center"/>
    </xf>
    <xf numFmtId="10" fontId="27" fillId="0" borderId="9" xfId="68" applyNumberFormat="1" applyFont="1" applyFill="1" applyBorder="1" applyAlignment="1">
      <alignment horizontal="center" vertical="center" wrapText="1"/>
      <protection/>
    </xf>
    <xf numFmtId="0" fontId="27" fillId="0" borderId="9" xfId="68" applyFont="1" applyFill="1" applyBorder="1" applyAlignment="1">
      <alignment horizontal="justify" vertical="center" wrapText="1"/>
      <protection/>
    </xf>
    <xf numFmtId="0" fontId="27" fillId="0" borderId="9" xfId="68" applyNumberFormat="1" applyFont="1" applyFill="1" applyBorder="1" applyAlignment="1">
      <alignment horizontal="center" vertical="center" wrapText="1"/>
      <protection/>
    </xf>
    <xf numFmtId="0" fontId="27" fillId="0" borderId="9" xfId="68" applyFont="1" applyFill="1" applyBorder="1" applyAlignment="1">
      <alignment horizontal="center" vertical="center" wrapText="1"/>
      <protection/>
    </xf>
    <xf numFmtId="0" fontId="27"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justify" vertical="center" wrapText="1"/>
    </xf>
    <xf numFmtId="0" fontId="27" fillId="0" borderId="9" xfId="69" applyFont="1" applyFill="1" applyBorder="1" applyAlignment="1">
      <alignment horizontal="center" vertical="center" wrapText="1"/>
      <protection/>
    </xf>
    <xf numFmtId="49" fontId="27" fillId="0" borderId="9" xfId="0" applyNumberFormat="1" applyFont="1" applyFill="1" applyBorder="1" applyAlignment="1">
      <alignment horizontal="left" vertical="center" wrapText="1"/>
    </xf>
    <xf numFmtId="0" fontId="27" fillId="0" borderId="9" xfId="0" applyFont="1" applyFill="1" applyBorder="1" applyAlignment="1">
      <alignment vertical="center" wrapText="1"/>
    </xf>
    <xf numFmtId="177" fontId="27" fillId="0" borderId="9" xfId="0" applyNumberFormat="1" applyFont="1" applyFill="1" applyBorder="1" applyAlignment="1">
      <alignment horizontal="justify" vertical="center" wrapText="1"/>
    </xf>
    <xf numFmtId="10"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57" fontId="27" fillId="0" borderId="9" xfId="71" applyNumberFormat="1" applyFont="1" applyFill="1" applyBorder="1" applyAlignment="1">
      <alignment horizontal="center" vertical="center" wrapText="1"/>
      <protection/>
    </xf>
    <xf numFmtId="49" fontId="27" fillId="0" borderId="9" xfId="0" applyNumberFormat="1" applyFont="1" applyFill="1" applyBorder="1" applyAlignment="1">
      <alignment horizontal="center" vertical="center" wrapText="1" shrinkToFit="1"/>
    </xf>
    <xf numFmtId="178" fontId="27" fillId="0" borderId="9" xfId="0" applyNumberFormat="1" applyFont="1" applyFill="1" applyBorder="1" applyAlignment="1">
      <alignment horizontal="center" vertical="center" wrapText="1" shrinkToFi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176" fontId="28"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179" fontId="27" fillId="0" borderId="9" xfId="0" applyNumberFormat="1" applyFont="1" applyFill="1" applyBorder="1" applyAlignment="1">
      <alignment horizontal="center" vertical="center" wrapText="1"/>
    </xf>
    <xf numFmtId="180" fontId="2" fillId="0" borderId="9" xfId="51" applyNumberFormat="1" applyFont="1" applyFill="1" applyBorder="1" applyAlignment="1">
      <alignment horizontal="center" vertical="center" wrapText="1"/>
      <protection/>
    </xf>
    <xf numFmtId="180" fontId="2" fillId="0" borderId="14" xfId="51" applyNumberFormat="1" applyFont="1" applyFill="1" applyBorder="1" applyAlignment="1">
      <alignment horizontal="center" vertical="center" wrapText="1"/>
      <protection/>
    </xf>
    <xf numFmtId="49" fontId="2" fillId="0" borderId="9" xfId="51" applyNumberFormat="1" applyFont="1" applyFill="1" applyBorder="1" applyAlignment="1">
      <alignment horizontal="left" vertical="center" wrapText="1"/>
      <protection/>
    </xf>
    <xf numFmtId="179" fontId="27" fillId="0" borderId="9" xfId="0" applyNumberFormat="1" applyFont="1" applyFill="1" applyBorder="1" applyAlignment="1">
      <alignment horizontal="left" vertical="center" wrapText="1"/>
    </xf>
    <xf numFmtId="0" fontId="27" fillId="0" borderId="9" xfId="68" applyFont="1" applyFill="1" applyBorder="1" applyAlignment="1">
      <alignment horizontal="left" vertical="center" wrapText="1"/>
      <protection/>
    </xf>
    <xf numFmtId="9" fontId="27" fillId="0" borderId="9" xfId="26"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7" fillId="0" borderId="9" xfId="73" applyFont="1" applyFill="1" applyBorder="1" applyAlignment="1">
      <alignment horizontal="left" vertical="center" wrapText="1"/>
      <protection/>
    </xf>
    <xf numFmtId="49" fontId="27" fillId="0" borderId="9" xfId="70" applyNumberFormat="1" applyFont="1" applyFill="1" applyBorder="1" applyAlignment="1">
      <alignment horizontal="left" vertical="center" wrapText="1"/>
      <protection/>
    </xf>
    <xf numFmtId="179" fontId="27" fillId="0" borderId="9" xfId="68" applyNumberFormat="1" applyFont="1" applyFill="1" applyBorder="1" applyAlignment="1">
      <alignment horizontal="center" vertical="center" wrapText="1"/>
      <protection/>
    </xf>
    <xf numFmtId="179" fontId="27" fillId="0" borderId="9" xfId="23" applyNumberFormat="1" applyFont="1" applyFill="1" applyBorder="1" applyAlignment="1">
      <alignment horizontal="center" vertical="center" wrapText="1"/>
      <protection/>
    </xf>
    <xf numFmtId="0" fontId="5"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180" fontId="27" fillId="0" borderId="9"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wrapText="1"/>
    </xf>
    <xf numFmtId="0" fontId="27" fillId="0" borderId="9" xfId="0" applyFont="1" applyFill="1" applyBorder="1" applyAlignment="1">
      <alignment horizontal="left" vertical="center"/>
    </xf>
    <xf numFmtId="0" fontId="27" fillId="0" borderId="9" xfId="0" applyNumberFormat="1" applyFont="1" applyFill="1" applyBorder="1" applyAlignment="1">
      <alignment horizontal="left" vertical="center" wrapText="1"/>
    </xf>
    <xf numFmtId="179" fontId="27" fillId="0" borderId="9"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xf>
    <xf numFmtId="180" fontId="27" fillId="0" borderId="9" xfId="0" applyNumberFormat="1" applyFont="1" applyFill="1" applyBorder="1" applyAlignment="1">
      <alignment horizontal="center" vertical="center" wrapText="1"/>
    </xf>
    <xf numFmtId="0" fontId="27" fillId="0" borderId="9" xfId="72"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8" fillId="0" borderId="9" xfId="0" applyFont="1" applyFill="1" applyBorder="1" applyAlignment="1">
      <alignment horizontal="center" vertical="center" wrapText="1"/>
    </xf>
    <xf numFmtId="0" fontId="27" fillId="0" borderId="0" xfId="0" applyFont="1" applyFill="1" applyBorder="1" applyAlignment="1">
      <alignment vertical="center"/>
    </xf>
    <xf numFmtId="0" fontId="27" fillId="0" borderId="0" xfId="0" applyFont="1" applyFill="1" applyBorder="1" applyAlignment="1">
      <alignment vertical="center"/>
    </xf>
    <xf numFmtId="49" fontId="2" fillId="0" borderId="9" xfId="0" applyNumberFormat="1" applyFont="1" applyFill="1" applyBorder="1" applyAlignment="1">
      <alignment horizontal="center" vertical="center" wrapText="1"/>
    </xf>
    <xf numFmtId="49" fontId="27" fillId="0" borderId="9" xfId="70"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27" fillId="0" borderId="0" xfId="0" applyFont="1" applyFill="1" applyAlignment="1">
      <alignment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xf>
    <xf numFmtId="0" fontId="27" fillId="0" borderId="0" xfId="0" applyFont="1" applyFill="1" applyBorder="1" applyAlignment="1">
      <alignment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Sheet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7_Sheet1_1"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10 3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4" xfId="66"/>
    <cellStyle name="e鯪9Y_x000B_" xfId="67"/>
    <cellStyle name="常规 3" xfId="68"/>
    <cellStyle name="常规 3 22" xfId="69"/>
    <cellStyle name="常规_Sheet3" xfId="70"/>
    <cellStyle name="常规_Sheet1_2" xfId="71"/>
    <cellStyle name="常规_Sheet1_3" xfId="72"/>
    <cellStyle name="常规 2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3"/>
  <sheetViews>
    <sheetView tabSelected="1" zoomScale="85" zoomScaleNormal="85" workbookViewId="0" topLeftCell="A1">
      <pane ySplit="4" topLeftCell="A5" activePane="bottomLeft" state="frozen"/>
      <selection pane="bottomLeft" activeCell="F46" sqref="F46"/>
    </sheetView>
  </sheetViews>
  <sheetFormatPr defaultColWidth="9.00390625" defaultRowHeight="13.5"/>
  <cols>
    <col min="1" max="1" width="2.625" style="10" customWidth="1"/>
    <col min="2" max="2" width="9.375" style="10" customWidth="1"/>
    <col min="3" max="3" width="6.375" style="10" customWidth="1"/>
    <col min="4" max="4" width="31.50390625" style="10" customWidth="1"/>
    <col min="5" max="5" width="4.75390625" style="10" customWidth="1"/>
    <col min="6" max="6" width="9.00390625" style="10" customWidth="1"/>
    <col min="7" max="7" width="5.375" style="10" customWidth="1"/>
    <col min="8" max="8" width="10.00390625" style="10" customWidth="1"/>
    <col min="9" max="9" width="10.125" style="10" customWidth="1"/>
    <col min="10" max="11" width="8.25390625" style="10" customWidth="1"/>
    <col min="12" max="12" width="8.125" style="10" customWidth="1"/>
    <col min="13" max="13" width="8.00390625" style="10" customWidth="1"/>
    <col min="14" max="14" width="7.00390625" style="10" customWidth="1"/>
    <col min="15" max="15" width="30.25390625" style="11" customWidth="1"/>
    <col min="16" max="16" width="34.125" style="11" customWidth="1"/>
    <col min="17" max="17" width="9.00390625" style="10" customWidth="1"/>
    <col min="18" max="18" width="5.875" style="10" customWidth="1"/>
    <col min="19" max="16384" width="9.00390625" style="10" customWidth="1"/>
  </cols>
  <sheetData>
    <row r="1" spans="1:19" s="2" customFormat="1" ht="27">
      <c r="A1" s="12" t="s">
        <v>0</v>
      </c>
      <c r="B1" s="12"/>
      <c r="C1" s="12"/>
      <c r="D1" s="12"/>
      <c r="E1" s="12"/>
      <c r="F1" s="12"/>
      <c r="G1" s="12"/>
      <c r="H1" s="12"/>
      <c r="I1" s="12"/>
      <c r="J1" s="12"/>
      <c r="K1" s="12"/>
      <c r="L1" s="12"/>
      <c r="M1" s="12"/>
      <c r="N1" s="12"/>
      <c r="O1" s="12"/>
      <c r="P1" s="12"/>
      <c r="Q1" s="12"/>
      <c r="R1" s="12"/>
      <c r="S1" s="12"/>
    </row>
    <row r="2" spans="1:256" s="3" customFormat="1" ht="12">
      <c r="A2" s="13"/>
      <c r="B2" s="8"/>
      <c r="C2" s="8"/>
      <c r="D2" s="14"/>
      <c r="E2" s="13"/>
      <c r="F2" s="13"/>
      <c r="G2" s="13"/>
      <c r="H2" s="13"/>
      <c r="I2" s="8"/>
      <c r="J2" s="8"/>
      <c r="K2" s="8"/>
      <c r="L2" s="8"/>
      <c r="M2" s="8"/>
      <c r="N2" s="8"/>
      <c r="O2" s="14"/>
      <c r="P2" s="14"/>
      <c r="Q2" s="14"/>
      <c r="R2" s="75" t="s">
        <v>1</v>
      </c>
      <c r="S2" s="75"/>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4" customFormat="1" ht="27.75" customHeight="1">
      <c r="A3" s="15" t="s">
        <v>2</v>
      </c>
      <c r="B3" s="15" t="s">
        <v>3</v>
      </c>
      <c r="C3" s="15" t="s">
        <v>4</v>
      </c>
      <c r="D3" s="15" t="s">
        <v>5</v>
      </c>
      <c r="E3" s="15" t="s">
        <v>6</v>
      </c>
      <c r="F3" s="15" t="s">
        <v>7</v>
      </c>
      <c r="G3" s="15" t="s">
        <v>8</v>
      </c>
      <c r="H3" s="15" t="s">
        <v>9</v>
      </c>
      <c r="I3" s="15" t="s">
        <v>10</v>
      </c>
      <c r="J3" s="15" t="s">
        <v>11</v>
      </c>
      <c r="K3" s="15" t="s">
        <v>12</v>
      </c>
      <c r="L3" s="46" t="s">
        <v>13</v>
      </c>
      <c r="M3" s="46" t="s">
        <v>14</v>
      </c>
      <c r="N3" s="46" t="s">
        <v>15</v>
      </c>
      <c r="O3" s="19" t="s">
        <v>16</v>
      </c>
      <c r="P3" s="46" t="s">
        <v>17</v>
      </c>
      <c r="Q3" s="19" t="s">
        <v>18</v>
      </c>
      <c r="R3" s="76" t="s">
        <v>19</v>
      </c>
      <c r="S3" s="76" t="s">
        <v>20</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4" customFormat="1" ht="30" customHeight="1">
      <c r="A4" s="16"/>
      <c r="B4" s="16"/>
      <c r="C4" s="16"/>
      <c r="D4" s="16"/>
      <c r="E4" s="16"/>
      <c r="F4" s="16"/>
      <c r="G4" s="16"/>
      <c r="H4" s="16"/>
      <c r="I4" s="16"/>
      <c r="J4" s="16"/>
      <c r="K4" s="16"/>
      <c r="L4" s="47"/>
      <c r="M4" s="47"/>
      <c r="N4" s="47"/>
      <c r="O4" s="19"/>
      <c r="P4" s="47"/>
      <c r="Q4" s="19"/>
      <c r="R4" s="76"/>
      <c r="S4" s="76"/>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3" customFormat="1" ht="19.5" customHeight="1">
      <c r="A5" s="17" t="s">
        <v>21</v>
      </c>
      <c r="B5" s="17"/>
      <c r="C5" s="17"/>
      <c r="D5" s="18"/>
      <c r="E5" s="19"/>
      <c r="F5" s="19"/>
      <c r="G5" s="19"/>
      <c r="H5" s="19"/>
      <c r="I5" s="19">
        <f aca="true" t="shared" si="0" ref="I5:M5">I6+I38</f>
        <v>20301623</v>
      </c>
      <c r="J5" s="19">
        <f t="shared" si="0"/>
        <v>2152749</v>
      </c>
      <c r="K5" s="19">
        <f t="shared" si="0"/>
        <v>1730719</v>
      </c>
      <c r="L5" s="19">
        <f t="shared" si="0"/>
        <v>172525</v>
      </c>
      <c r="M5" s="19">
        <f t="shared" si="0"/>
        <v>1078486</v>
      </c>
      <c r="N5" s="48">
        <f aca="true" t="shared" si="1" ref="N5:N61">M5/K5</f>
        <v>0.623143329448628</v>
      </c>
      <c r="O5" s="21"/>
      <c r="P5" s="21"/>
      <c r="Q5" s="21"/>
      <c r="R5" s="30"/>
      <c r="S5" s="30"/>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3" customFormat="1" ht="19.5" customHeight="1">
      <c r="A6" s="19" t="s">
        <v>22</v>
      </c>
      <c r="B6" s="20"/>
      <c r="C6" s="20"/>
      <c r="D6" s="21"/>
      <c r="E6" s="19"/>
      <c r="F6" s="19"/>
      <c r="G6" s="19"/>
      <c r="H6" s="19"/>
      <c r="I6" s="19">
        <f aca="true" t="shared" si="2" ref="I6:M6">I7+I15+I18</f>
        <v>18750974</v>
      </c>
      <c r="J6" s="19">
        <f t="shared" si="2"/>
        <v>1736450</v>
      </c>
      <c r="K6" s="19">
        <f t="shared" si="2"/>
        <v>1226930</v>
      </c>
      <c r="L6" s="19">
        <f t="shared" si="2"/>
        <v>108174</v>
      </c>
      <c r="M6" s="19">
        <f t="shared" si="2"/>
        <v>864534</v>
      </c>
      <c r="N6" s="48">
        <f t="shared" si="1"/>
        <v>0.704631886089671</v>
      </c>
      <c r="O6" s="21"/>
      <c r="P6" s="21"/>
      <c r="Q6" s="21"/>
      <c r="R6" s="30"/>
      <c r="S6" s="30"/>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3" customFormat="1" ht="19.5" customHeight="1">
      <c r="A7" s="15" t="s">
        <v>23</v>
      </c>
      <c r="B7" s="22"/>
      <c r="C7" s="22"/>
      <c r="D7" s="23"/>
      <c r="E7" s="24"/>
      <c r="F7" s="15"/>
      <c r="G7" s="15"/>
      <c r="H7" s="15"/>
      <c r="I7" s="15">
        <f aca="true" t="shared" si="3" ref="I7:M7">SUM(I8:I14)</f>
        <v>314396</v>
      </c>
      <c r="J7" s="15">
        <f t="shared" si="3"/>
        <v>42342</v>
      </c>
      <c r="K7" s="15">
        <f t="shared" si="3"/>
        <v>193730</v>
      </c>
      <c r="L7" s="15">
        <f t="shared" si="3"/>
        <v>13924</v>
      </c>
      <c r="M7" s="15">
        <f t="shared" si="3"/>
        <v>67994</v>
      </c>
      <c r="N7" s="48">
        <f t="shared" si="1"/>
        <v>0.3509730036648944</v>
      </c>
      <c r="O7" s="21"/>
      <c r="P7" s="21"/>
      <c r="Q7" s="21"/>
      <c r="R7" s="30"/>
      <c r="S7" s="3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3" customFormat="1" ht="90" customHeight="1">
      <c r="A8" s="25">
        <v>1</v>
      </c>
      <c r="B8" s="26" t="s">
        <v>24</v>
      </c>
      <c r="C8" s="26" t="s">
        <v>25</v>
      </c>
      <c r="D8" s="27" t="s">
        <v>26</v>
      </c>
      <c r="E8" s="26" t="s">
        <v>27</v>
      </c>
      <c r="F8" s="26" t="s">
        <v>28</v>
      </c>
      <c r="G8" s="26" t="s">
        <v>29</v>
      </c>
      <c r="H8" s="28" t="s">
        <v>30</v>
      </c>
      <c r="I8" s="26">
        <v>7200</v>
      </c>
      <c r="J8" s="26"/>
      <c r="K8" s="26">
        <v>7200</v>
      </c>
      <c r="L8" s="26"/>
      <c r="M8" s="26">
        <v>20</v>
      </c>
      <c r="N8" s="48">
        <f t="shared" si="1"/>
        <v>0.002777777777777778</v>
      </c>
      <c r="O8" s="29" t="s">
        <v>31</v>
      </c>
      <c r="P8" s="29"/>
      <c r="Q8" s="26"/>
      <c r="R8" s="26" t="s">
        <v>32</v>
      </c>
      <c r="S8" s="26" t="s">
        <v>33</v>
      </c>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3" customFormat="1" ht="111" customHeight="1">
      <c r="A9" s="25">
        <v>2</v>
      </c>
      <c r="B9" s="26" t="s">
        <v>34</v>
      </c>
      <c r="C9" s="26" t="s">
        <v>35</v>
      </c>
      <c r="D9" s="27" t="s">
        <v>36</v>
      </c>
      <c r="E9" s="26" t="s">
        <v>27</v>
      </c>
      <c r="F9" s="26" t="s">
        <v>28</v>
      </c>
      <c r="G9" s="26">
        <v>2020</v>
      </c>
      <c r="H9" s="28">
        <v>43891</v>
      </c>
      <c r="I9" s="26">
        <v>15000</v>
      </c>
      <c r="J9" s="26"/>
      <c r="K9" s="26">
        <v>15000</v>
      </c>
      <c r="L9" s="26">
        <v>200</v>
      </c>
      <c r="M9" s="26">
        <v>3500</v>
      </c>
      <c r="N9" s="48">
        <f t="shared" si="1"/>
        <v>0.23333333333333334</v>
      </c>
      <c r="O9" s="29" t="s">
        <v>37</v>
      </c>
      <c r="P9" s="29"/>
      <c r="Q9" s="26"/>
      <c r="R9" s="26" t="s">
        <v>32</v>
      </c>
      <c r="S9" s="26" t="s">
        <v>33</v>
      </c>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3" customFormat="1" ht="201" customHeight="1">
      <c r="A10" s="25">
        <v>3</v>
      </c>
      <c r="B10" s="26" t="s">
        <v>38</v>
      </c>
      <c r="C10" s="26" t="s">
        <v>39</v>
      </c>
      <c r="D10" s="27" t="s">
        <v>40</v>
      </c>
      <c r="E10" s="26" t="s">
        <v>27</v>
      </c>
      <c r="F10" s="26" t="s">
        <v>28</v>
      </c>
      <c r="G10" s="26">
        <v>2020</v>
      </c>
      <c r="H10" s="28" t="s">
        <v>41</v>
      </c>
      <c r="I10" s="26">
        <v>43300</v>
      </c>
      <c r="J10" s="26">
        <v>300</v>
      </c>
      <c r="K10" s="26">
        <v>43000</v>
      </c>
      <c r="L10" s="26">
        <v>6500</v>
      </c>
      <c r="M10" s="26">
        <v>29500</v>
      </c>
      <c r="N10" s="48">
        <f t="shared" si="1"/>
        <v>0.686046511627907</v>
      </c>
      <c r="O10" s="49" t="s">
        <v>42</v>
      </c>
      <c r="P10" s="29" t="s">
        <v>43</v>
      </c>
      <c r="Q10" s="26" t="s">
        <v>44</v>
      </c>
      <c r="R10" s="26" t="s">
        <v>32</v>
      </c>
      <c r="S10" s="26" t="s">
        <v>33</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3" customFormat="1" ht="186" customHeight="1">
      <c r="A11" s="26">
        <v>4</v>
      </c>
      <c r="B11" s="26" t="s">
        <v>45</v>
      </c>
      <c r="C11" s="26" t="s">
        <v>46</v>
      </c>
      <c r="D11" s="29" t="s">
        <v>47</v>
      </c>
      <c r="E11" s="26" t="s">
        <v>27</v>
      </c>
      <c r="F11" s="30" t="s">
        <v>48</v>
      </c>
      <c r="G11" s="26" t="s">
        <v>49</v>
      </c>
      <c r="H11" s="28">
        <v>43983</v>
      </c>
      <c r="I11" s="26">
        <v>60000</v>
      </c>
      <c r="J11" s="26">
        <v>8000</v>
      </c>
      <c r="K11" s="26">
        <v>20000</v>
      </c>
      <c r="L11" s="26">
        <v>0</v>
      </c>
      <c r="M11" s="26">
        <v>600</v>
      </c>
      <c r="N11" s="48">
        <f t="shared" si="1"/>
        <v>0.03</v>
      </c>
      <c r="O11" s="29" t="s">
        <v>50</v>
      </c>
      <c r="P11" s="29" t="s">
        <v>51</v>
      </c>
      <c r="Q11" s="26" t="s">
        <v>52</v>
      </c>
      <c r="R11" s="26" t="s">
        <v>32</v>
      </c>
      <c r="S11" s="26" t="s">
        <v>53</v>
      </c>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5" customFormat="1" ht="193.5" customHeight="1">
      <c r="A12" s="26">
        <v>5</v>
      </c>
      <c r="B12" s="26" t="s">
        <v>54</v>
      </c>
      <c r="C12" s="29" t="s">
        <v>39</v>
      </c>
      <c r="D12" s="27" t="s">
        <v>55</v>
      </c>
      <c r="E12" s="26" t="s">
        <v>27</v>
      </c>
      <c r="F12" s="26" t="s">
        <v>28</v>
      </c>
      <c r="G12" s="26">
        <v>2020</v>
      </c>
      <c r="H12" s="28">
        <v>43891</v>
      </c>
      <c r="I12" s="26">
        <v>86600</v>
      </c>
      <c r="J12" s="26"/>
      <c r="K12" s="26">
        <v>86600</v>
      </c>
      <c r="L12" s="50">
        <v>120</v>
      </c>
      <c r="M12" s="50">
        <v>2270</v>
      </c>
      <c r="N12" s="48">
        <f t="shared" si="1"/>
        <v>0.026212471131639725</v>
      </c>
      <c r="O12" s="49" t="s">
        <v>56</v>
      </c>
      <c r="P12" s="29" t="s">
        <v>43</v>
      </c>
      <c r="Q12" s="26" t="s">
        <v>57</v>
      </c>
      <c r="R12" s="26" t="s">
        <v>32</v>
      </c>
      <c r="S12" s="26" t="s">
        <v>33</v>
      </c>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85"/>
      <c r="IL12" s="85"/>
      <c r="IM12" s="85"/>
      <c r="IN12" s="85"/>
      <c r="IO12" s="85"/>
      <c r="IP12" s="85"/>
      <c r="IQ12" s="85"/>
      <c r="IR12" s="85"/>
      <c r="IS12" s="85"/>
      <c r="IT12" s="85"/>
      <c r="IU12" s="85"/>
      <c r="IV12" s="85"/>
    </row>
    <row r="13" spans="1:256" s="5" customFormat="1" ht="339.75" customHeight="1">
      <c r="A13" s="26">
        <v>6</v>
      </c>
      <c r="B13" s="31" t="s">
        <v>58</v>
      </c>
      <c r="C13" s="31" t="s">
        <v>59</v>
      </c>
      <c r="D13" s="32" t="s">
        <v>60</v>
      </c>
      <c r="E13" s="26" t="s">
        <v>61</v>
      </c>
      <c r="F13" s="26" t="s">
        <v>62</v>
      </c>
      <c r="G13" s="33" t="s">
        <v>63</v>
      </c>
      <c r="H13" s="28">
        <v>43405</v>
      </c>
      <c r="I13" s="51">
        <v>65796</v>
      </c>
      <c r="J13" s="51">
        <v>11570</v>
      </c>
      <c r="K13" s="51">
        <v>15330</v>
      </c>
      <c r="L13" s="52">
        <v>6404</v>
      </c>
      <c r="M13" s="53">
        <v>28804</v>
      </c>
      <c r="N13" s="48">
        <f t="shared" si="1"/>
        <v>1.8789302022178735</v>
      </c>
      <c r="O13" s="54" t="s">
        <v>64</v>
      </c>
      <c r="P13" s="55"/>
      <c r="Q13" s="34"/>
      <c r="R13" s="26" t="s">
        <v>32</v>
      </c>
      <c r="S13" s="26" t="s">
        <v>65</v>
      </c>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s="3" customFormat="1" ht="123" customHeight="1">
      <c r="A14" s="26">
        <v>7</v>
      </c>
      <c r="B14" s="26" t="s">
        <v>66</v>
      </c>
      <c r="C14" s="29" t="s">
        <v>67</v>
      </c>
      <c r="D14" s="27" t="s">
        <v>68</v>
      </c>
      <c r="E14" s="26" t="s">
        <v>61</v>
      </c>
      <c r="F14" s="26" t="s">
        <v>69</v>
      </c>
      <c r="G14" s="26" t="s">
        <v>70</v>
      </c>
      <c r="H14" s="28">
        <v>43040</v>
      </c>
      <c r="I14" s="26">
        <v>36500</v>
      </c>
      <c r="J14" s="26">
        <v>22472</v>
      </c>
      <c r="K14" s="26">
        <v>6600</v>
      </c>
      <c r="L14" s="26">
        <v>700</v>
      </c>
      <c r="M14" s="50">
        <v>3300</v>
      </c>
      <c r="N14" s="48">
        <f t="shared" si="1"/>
        <v>0.5</v>
      </c>
      <c r="O14" s="49" t="s">
        <v>71</v>
      </c>
      <c r="P14" s="49" t="s">
        <v>72</v>
      </c>
      <c r="Q14" s="26" t="s">
        <v>73</v>
      </c>
      <c r="R14" s="26" t="s">
        <v>32</v>
      </c>
      <c r="S14" s="26" t="s">
        <v>65</v>
      </c>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3" customFormat="1" ht="19.5" customHeight="1">
      <c r="A15" s="15" t="s">
        <v>74</v>
      </c>
      <c r="B15" s="22"/>
      <c r="C15" s="22"/>
      <c r="D15" s="23"/>
      <c r="E15" s="24"/>
      <c r="F15" s="15"/>
      <c r="G15" s="15"/>
      <c r="H15" s="15"/>
      <c r="I15" s="15">
        <f aca="true" t="shared" si="4" ref="I15:M15">SUM(I16:I17)</f>
        <v>28000</v>
      </c>
      <c r="J15" s="15">
        <f t="shared" si="4"/>
        <v>6000</v>
      </c>
      <c r="K15" s="15">
        <f t="shared" si="4"/>
        <v>17000</v>
      </c>
      <c r="L15" s="15">
        <f t="shared" si="4"/>
        <v>830</v>
      </c>
      <c r="M15" s="15">
        <f t="shared" si="4"/>
        <v>2070</v>
      </c>
      <c r="N15" s="48">
        <f t="shared" si="1"/>
        <v>0.12176470588235294</v>
      </c>
      <c r="O15" s="21"/>
      <c r="P15" s="21"/>
      <c r="Q15" s="19"/>
      <c r="R15" s="30"/>
      <c r="S15" s="30"/>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6" customFormat="1" ht="102.75" customHeight="1">
      <c r="A16" s="26">
        <v>8</v>
      </c>
      <c r="B16" s="26" t="s">
        <v>75</v>
      </c>
      <c r="C16" s="31" t="s">
        <v>76</v>
      </c>
      <c r="D16" s="32" t="s">
        <v>77</v>
      </c>
      <c r="E16" s="34" t="s">
        <v>27</v>
      </c>
      <c r="F16" s="34" t="s">
        <v>78</v>
      </c>
      <c r="G16" s="33"/>
      <c r="H16" s="26"/>
      <c r="I16" s="34">
        <v>15000</v>
      </c>
      <c r="J16" s="26"/>
      <c r="K16" s="34">
        <v>10000</v>
      </c>
      <c r="L16" s="34">
        <v>620</v>
      </c>
      <c r="M16" s="34">
        <v>620</v>
      </c>
      <c r="N16" s="48">
        <f t="shared" si="1"/>
        <v>0.062</v>
      </c>
      <c r="O16" s="56" t="s">
        <v>79</v>
      </c>
      <c r="P16" s="57"/>
      <c r="Q16" s="57"/>
      <c r="R16" s="42" t="s">
        <v>80</v>
      </c>
      <c r="S16" s="26" t="s">
        <v>81</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6" customFormat="1" ht="102.75" customHeight="1">
      <c r="A17" s="26">
        <v>9</v>
      </c>
      <c r="B17" s="26" t="s">
        <v>82</v>
      </c>
      <c r="C17" s="26" t="s">
        <v>83</v>
      </c>
      <c r="D17" s="27" t="s">
        <v>84</v>
      </c>
      <c r="E17" s="26" t="s">
        <v>61</v>
      </c>
      <c r="F17" s="26" t="s">
        <v>85</v>
      </c>
      <c r="G17" s="26" t="s">
        <v>86</v>
      </c>
      <c r="H17" s="28">
        <v>43647</v>
      </c>
      <c r="I17" s="26">
        <v>13000</v>
      </c>
      <c r="J17" s="26">
        <v>6000</v>
      </c>
      <c r="K17" s="26">
        <v>7000</v>
      </c>
      <c r="L17" s="26">
        <v>210</v>
      </c>
      <c r="M17" s="26">
        <v>1450</v>
      </c>
      <c r="N17" s="48">
        <f t="shared" si="1"/>
        <v>0.20714285714285716</v>
      </c>
      <c r="O17" s="29" t="s">
        <v>87</v>
      </c>
      <c r="P17" s="38"/>
      <c r="Q17" s="42"/>
      <c r="R17" s="42" t="s">
        <v>88</v>
      </c>
      <c r="S17" s="26" t="s">
        <v>89</v>
      </c>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3" customFormat="1" ht="19.5" customHeight="1">
      <c r="A18" s="15" t="s">
        <v>90</v>
      </c>
      <c r="B18" s="22"/>
      <c r="C18" s="22"/>
      <c r="D18" s="23"/>
      <c r="E18" s="24"/>
      <c r="F18" s="15"/>
      <c r="G18" s="15"/>
      <c r="H18" s="15"/>
      <c r="I18" s="15">
        <f aca="true" t="shared" si="5" ref="I18:M18">SUM(I19:I37)</f>
        <v>18408578</v>
      </c>
      <c r="J18" s="15">
        <f t="shared" si="5"/>
        <v>1688108</v>
      </c>
      <c r="K18" s="15">
        <f t="shared" si="5"/>
        <v>1016200</v>
      </c>
      <c r="L18" s="15">
        <f t="shared" si="5"/>
        <v>93420</v>
      </c>
      <c r="M18" s="15">
        <f t="shared" si="5"/>
        <v>794470</v>
      </c>
      <c r="N18" s="48">
        <f t="shared" si="1"/>
        <v>0.7818047628419602</v>
      </c>
      <c r="O18" s="21"/>
      <c r="P18" s="21"/>
      <c r="Q18" s="19"/>
      <c r="R18" s="30"/>
      <c r="S18" s="30"/>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6" customFormat="1" ht="96.75" customHeight="1">
      <c r="A19" s="35">
        <v>10</v>
      </c>
      <c r="B19" s="26" t="s">
        <v>91</v>
      </c>
      <c r="C19" s="26" t="s">
        <v>92</v>
      </c>
      <c r="D19" s="27" t="s">
        <v>93</v>
      </c>
      <c r="E19" s="26" t="s">
        <v>27</v>
      </c>
      <c r="F19" s="26" t="s">
        <v>94</v>
      </c>
      <c r="G19" s="26"/>
      <c r="H19" s="28">
        <v>44013</v>
      </c>
      <c r="I19" s="26">
        <v>30000</v>
      </c>
      <c r="J19" s="26"/>
      <c r="K19" s="26">
        <v>13000</v>
      </c>
      <c r="L19" s="26">
        <v>57</v>
      </c>
      <c r="M19" s="26">
        <v>1573</v>
      </c>
      <c r="N19" s="48">
        <f t="shared" si="1"/>
        <v>0.121</v>
      </c>
      <c r="O19" s="58" t="s">
        <v>95</v>
      </c>
      <c r="P19" s="58" t="s">
        <v>96</v>
      </c>
      <c r="Q19" s="79" t="s">
        <v>97</v>
      </c>
      <c r="R19" s="42" t="s">
        <v>32</v>
      </c>
      <c r="S19" s="26" t="s">
        <v>98</v>
      </c>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6" customFormat="1" ht="150" customHeight="1">
      <c r="A20" s="35">
        <v>11</v>
      </c>
      <c r="B20" s="26" t="s">
        <v>99</v>
      </c>
      <c r="C20" s="26" t="s">
        <v>100</v>
      </c>
      <c r="D20" s="36" t="s">
        <v>101</v>
      </c>
      <c r="E20" s="26" t="s">
        <v>27</v>
      </c>
      <c r="F20" s="26" t="s">
        <v>85</v>
      </c>
      <c r="G20" s="26" t="s">
        <v>102</v>
      </c>
      <c r="H20" s="28" t="s">
        <v>103</v>
      </c>
      <c r="I20" s="26">
        <v>27280</v>
      </c>
      <c r="J20" s="26">
        <v>2000</v>
      </c>
      <c r="K20" s="26">
        <v>8000</v>
      </c>
      <c r="L20" s="26"/>
      <c r="M20" s="26"/>
      <c r="N20" s="48">
        <f t="shared" si="1"/>
        <v>0</v>
      </c>
      <c r="O20" s="59" t="s">
        <v>104</v>
      </c>
      <c r="P20" s="49" t="s">
        <v>105</v>
      </c>
      <c r="Q20" s="50" t="s">
        <v>106</v>
      </c>
      <c r="R20" s="26" t="s">
        <v>107</v>
      </c>
      <c r="S20" s="26" t="s">
        <v>108</v>
      </c>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6" customFormat="1" ht="102.75" customHeight="1">
      <c r="A21" s="35">
        <v>12</v>
      </c>
      <c r="B21" s="26" t="s">
        <v>109</v>
      </c>
      <c r="C21" s="26" t="s">
        <v>110</v>
      </c>
      <c r="D21" s="27" t="s">
        <v>111</v>
      </c>
      <c r="E21" s="26" t="s">
        <v>27</v>
      </c>
      <c r="F21" s="26" t="s">
        <v>85</v>
      </c>
      <c r="G21" s="26">
        <v>2020</v>
      </c>
      <c r="H21" s="28" t="s">
        <v>112</v>
      </c>
      <c r="I21" s="26">
        <v>65993</v>
      </c>
      <c r="J21" s="26"/>
      <c r="K21" s="26">
        <v>5100</v>
      </c>
      <c r="L21" s="26"/>
      <c r="M21" s="26"/>
      <c r="N21" s="48">
        <f t="shared" si="1"/>
        <v>0</v>
      </c>
      <c r="O21" s="29" t="s">
        <v>113</v>
      </c>
      <c r="P21" s="29"/>
      <c r="Q21" s="26"/>
      <c r="R21" s="42" t="s">
        <v>32</v>
      </c>
      <c r="S21" s="26" t="s">
        <v>98</v>
      </c>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7" customFormat="1" ht="183" customHeight="1">
      <c r="A22" s="35">
        <v>13</v>
      </c>
      <c r="B22" s="26" t="s">
        <v>114</v>
      </c>
      <c r="C22" s="26" t="s">
        <v>115</v>
      </c>
      <c r="D22" s="27" t="s">
        <v>116</v>
      </c>
      <c r="E22" s="37" t="s">
        <v>27</v>
      </c>
      <c r="F22" s="26" t="s">
        <v>85</v>
      </c>
      <c r="G22" s="26"/>
      <c r="H22" s="28">
        <v>43891</v>
      </c>
      <c r="I22" s="51">
        <v>24509</v>
      </c>
      <c r="J22" s="51">
        <v>6200</v>
      </c>
      <c r="K22" s="51">
        <v>5600</v>
      </c>
      <c r="L22" s="51">
        <v>944</v>
      </c>
      <c r="M22" s="51">
        <v>3651</v>
      </c>
      <c r="N22" s="48">
        <f t="shared" si="1"/>
        <v>0.6519642857142857</v>
      </c>
      <c r="O22" s="60" t="s">
        <v>117</v>
      </c>
      <c r="P22" s="29"/>
      <c r="Q22" s="26"/>
      <c r="R22" s="42" t="s">
        <v>118</v>
      </c>
      <c r="S22" s="26" t="s">
        <v>119</v>
      </c>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7" customFormat="1" ht="162" customHeight="1">
      <c r="A23" s="35">
        <v>14</v>
      </c>
      <c r="B23" s="26" t="s">
        <v>120</v>
      </c>
      <c r="C23" s="26" t="s">
        <v>121</v>
      </c>
      <c r="D23" s="29" t="s">
        <v>122</v>
      </c>
      <c r="E23" s="26" t="s">
        <v>27</v>
      </c>
      <c r="F23" s="26" t="s">
        <v>85</v>
      </c>
      <c r="G23" s="26" t="s">
        <v>49</v>
      </c>
      <c r="H23" s="38" t="s">
        <v>123</v>
      </c>
      <c r="I23" s="26">
        <v>231760</v>
      </c>
      <c r="J23" s="26"/>
      <c r="K23" s="26">
        <v>120000</v>
      </c>
      <c r="L23" s="26">
        <v>947</v>
      </c>
      <c r="M23" s="26">
        <v>106833</v>
      </c>
      <c r="N23" s="48">
        <f t="shared" si="1"/>
        <v>0.890275</v>
      </c>
      <c r="O23" s="29" t="s">
        <v>124</v>
      </c>
      <c r="P23" s="29"/>
      <c r="Q23" s="26"/>
      <c r="R23" s="26" t="s">
        <v>125</v>
      </c>
      <c r="S23" s="26" t="s">
        <v>121</v>
      </c>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7" customFormat="1" ht="219" customHeight="1">
      <c r="A24" s="35">
        <v>15</v>
      </c>
      <c r="B24" s="26" t="s">
        <v>126</v>
      </c>
      <c r="C24" s="26" t="s">
        <v>127</v>
      </c>
      <c r="D24" s="27" t="s">
        <v>128</v>
      </c>
      <c r="E24" s="30" t="s">
        <v>27</v>
      </c>
      <c r="F24" s="26" t="s">
        <v>129</v>
      </c>
      <c r="G24" s="26" t="s">
        <v>130</v>
      </c>
      <c r="H24" s="28" t="s">
        <v>30</v>
      </c>
      <c r="I24" s="26">
        <v>100000</v>
      </c>
      <c r="J24" s="26">
        <v>216</v>
      </c>
      <c r="K24" s="26">
        <v>20000</v>
      </c>
      <c r="L24" s="26"/>
      <c r="M24" s="26"/>
      <c r="N24" s="48">
        <f t="shared" si="1"/>
        <v>0</v>
      </c>
      <c r="O24" s="29" t="s">
        <v>131</v>
      </c>
      <c r="P24" s="29"/>
      <c r="Q24" s="26"/>
      <c r="R24" s="42" t="s">
        <v>118</v>
      </c>
      <c r="S24" s="26" t="s">
        <v>132</v>
      </c>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6" customFormat="1" ht="379.5" customHeight="1">
      <c r="A25" s="35">
        <v>16</v>
      </c>
      <c r="B25" s="26" t="s">
        <v>133</v>
      </c>
      <c r="C25" s="26" t="s">
        <v>134</v>
      </c>
      <c r="D25" s="27" t="s">
        <v>135</v>
      </c>
      <c r="E25" s="26" t="s">
        <v>61</v>
      </c>
      <c r="F25" s="26" t="s">
        <v>136</v>
      </c>
      <c r="G25" s="26" t="s">
        <v>137</v>
      </c>
      <c r="H25" s="28">
        <v>41030</v>
      </c>
      <c r="I25" s="26">
        <v>16000000</v>
      </c>
      <c r="J25" s="26">
        <v>1500000</v>
      </c>
      <c r="K25" s="26">
        <v>600000</v>
      </c>
      <c r="L25" s="26">
        <v>76528</v>
      </c>
      <c r="M25" s="26">
        <v>591001</v>
      </c>
      <c r="N25" s="48">
        <f t="shared" si="1"/>
        <v>0.9850016666666667</v>
      </c>
      <c r="O25" s="61" t="s">
        <v>138</v>
      </c>
      <c r="P25" s="61" t="s">
        <v>139</v>
      </c>
      <c r="Q25" s="80" t="s">
        <v>136</v>
      </c>
      <c r="R25" s="80" t="s">
        <v>118</v>
      </c>
      <c r="S25" s="26" t="s">
        <v>132</v>
      </c>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6" customFormat="1" ht="57.75" customHeight="1">
      <c r="A26" s="35">
        <v>17</v>
      </c>
      <c r="B26" s="26" t="s">
        <v>140</v>
      </c>
      <c r="C26" s="26" t="s">
        <v>127</v>
      </c>
      <c r="D26" s="27" t="s">
        <v>141</v>
      </c>
      <c r="E26" s="26" t="s">
        <v>61</v>
      </c>
      <c r="F26" s="26" t="s">
        <v>129</v>
      </c>
      <c r="G26" s="26" t="s">
        <v>142</v>
      </c>
      <c r="H26" s="28">
        <v>42887</v>
      </c>
      <c r="I26" s="26">
        <v>700000</v>
      </c>
      <c r="J26" s="26">
        <v>19473</v>
      </c>
      <c r="K26" s="26">
        <v>30000</v>
      </c>
      <c r="L26" s="50">
        <v>51</v>
      </c>
      <c r="M26" s="50">
        <v>603</v>
      </c>
      <c r="N26" s="48">
        <f t="shared" si="1"/>
        <v>0.0201</v>
      </c>
      <c r="O26" s="49" t="s">
        <v>143</v>
      </c>
      <c r="P26" s="29"/>
      <c r="Q26" s="26"/>
      <c r="R26" s="80" t="s">
        <v>118</v>
      </c>
      <c r="S26" s="26" t="s">
        <v>132</v>
      </c>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s="6" customFormat="1" ht="163.5" customHeight="1">
      <c r="A27" s="35">
        <v>18</v>
      </c>
      <c r="B27" s="31" t="s">
        <v>144</v>
      </c>
      <c r="C27" s="31" t="s">
        <v>145</v>
      </c>
      <c r="D27" s="32" t="s">
        <v>146</v>
      </c>
      <c r="E27" s="34" t="s">
        <v>61</v>
      </c>
      <c r="F27" s="34" t="s">
        <v>147</v>
      </c>
      <c r="G27" s="33" t="s">
        <v>148</v>
      </c>
      <c r="H27" s="28">
        <v>43160</v>
      </c>
      <c r="I27" s="62">
        <v>500000</v>
      </c>
      <c r="J27" s="62">
        <v>48030</v>
      </c>
      <c r="K27" s="62">
        <v>20000</v>
      </c>
      <c r="L27" s="63">
        <v>2910</v>
      </c>
      <c r="M27" s="62">
        <v>8198</v>
      </c>
      <c r="N27" s="48">
        <f t="shared" si="1"/>
        <v>0.4099</v>
      </c>
      <c r="O27" s="56" t="s">
        <v>149</v>
      </c>
      <c r="P27" s="61"/>
      <c r="Q27" s="80"/>
      <c r="R27" s="80" t="s">
        <v>118</v>
      </c>
      <c r="S27" s="26" t="s">
        <v>132</v>
      </c>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6" customFormat="1" ht="133.5" customHeight="1">
      <c r="A28" s="35">
        <v>19</v>
      </c>
      <c r="B28" s="26" t="s">
        <v>150</v>
      </c>
      <c r="C28" s="26" t="s">
        <v>151</v>
      </c>
      <c r="D28" s="27" t="s">
        <v>152</v>
      </c>
      <c r="E28" s="26" t="s">
        <v>61</v>
      </c>
      <c r="F28" s="26" t="s">
        <v>153</v>
      </c>
      <c r="G28" s="26" t="s">
        <v>154</v>
      </c>
      <c r="H28" s="28">
        <v>43466</v>
      </c>
      <c r="I28" s="26">
        <v>120000</v>
      </c>
      <c r="J28" s="26">
        <v>42000</v>
      </c>
      <c r="K28" s="26">
        <v>40000</v>
      </c>
      <c r="L28" s="50">
        <v>500</v>
      </c>
      <c r="M28" s="50">
        <v>17000</v>
      </c>
      <c r="N28" s="48">
        <f t="shared" si="1"/>
        <v>0.425</v>
      </c>
      <c r="O28" s="49" t="s">
        <v>155</v>
      </c>
      <c r="P28" s="38"/>
      <c r="Q28" s="42"/>
      <c r="R28" s="42" t="s">
        <v>118</v>
      </c>
      <c r="S28" s="26" t="s">
        <v>156</v>
      </c>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6" customFormat="1" ht="72">
      <c r="A29" s="35">
        <v>20</v>
      </c>
      <c r="B29" s="29" t="s">
        <v>157</v>
      </c>
      <c r="C29" s="26" t="s">
        <v>158</v>
      </c>
      <c r="D29" s="27" t="s">
        <v>159</v>
      </c>
      <c r="E29" s="26" t="s">
        <v>61</v>
      </c>
      <c r="F29" s="26" t="s">
        <v>85</v>
      </c>
      <c r="G29" s="26" t="s">
        <v>154</v>
      </c>
      <c r="H29" s="28">
        <v>43586</v>
      </c>
      <c r="I29" s="26">
        <v>45000</v>
      </c>
      <c r="J29" s="26">
        <v>3000</v>
      </c>
      <c r="K29" s="26">
        <v>15000</v>
      </c>
      <c r="L29" s="26">
        <v>1010</v>
      </c>
      <c r="M29" s="50">
        <v>4207</v>
      </c>
      <c r="N29" s="48">
        <f t="shared" si="1"/>
        <v>0.28046666666666664</v>
      </c>
      <c r="O29" s="29" t="s">
        <v>160</v>
      </c>
      <c r="P29" s="64"/>
      <c r="Q29" s="26"/>
      <c r="R29" s="42" t="s">
        <v>118</v>
      </c>
      <c r="S29" s="26" t="s">
        <v>156</v>
      </c>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6" customFormat="1" ht="136.5" customHeight="1">
      <c r="A30" s="35">
        <v>21</v>
      </c>
      <c r="B30" s="26" t="s">
        <v>161</v>
      </c>
      <c r="C30" s="26" t="s">
        <v>162</v>
      </c>
      <c r="D30" s="27" t="s">
        <v>163</v>
      </c>
      <c r="E30" s="26" t="s">
        <v>61</v>
      </c>
      <c r="F30" s="26" t="s">
        <v>85</v>
      </c>
      <c r="G30" s="26" t="s">
        <v>86</v>
      </c>
      <c r="H30" s="28">
        <v>43525</v>
      </c>
      <c r="I30" s="26">
        <v>38000</v>
      </c>
      <c r="J30" s="26">
        <v>10000</v>
      </c>
      <c r="K30" s="26">
        <v>15000</v>
      </c>
      <c r="L30" s="26">
        <v>950</v>
      </c>
      <c r="M30" s="50">
        <v>7700</v>
      </c>
      <c r="N30" s="48">
        <f t="shared" si="1"/>
        <v>0.5133333333333333</v>
      </c>
      <c r="O30" s="49" t="s">
        <v>164</v>
      </c>
      <c r="P30" s="38"/>
      <c r="Q30" s="42"/>
      <c r="R30" s="42" t="s">
        <v>118</v>
      </c>
      <c r="S30" s="26" t="s">
        <v>156</v>
      </c>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6" customFormat="1" ht="195" customHeight="1">
      <c r="A31" s="35">
        <v>22</v>
      </c>
      <c r="B31" s="26" t="s">
        <v>165</v>
      </c>
      <c r="C31" s="26" t="s">
        <v>165</v>
      </c>
      <c r="D31" s="27" t="s">
        <v>166</v>
      </c>
      <c r="E31" s="26" t="s">
        <v>61</v>
      </c>
      <c r="F31" s="26" t="s">
        <v>85</v>
      </c>
      <c r="G31" s="26" t="s">
        <v>167</v>
      </c>
      <c r="H31" s="28">
        <v>43586</v>
      </c>
      <c r="I31" s="26">
        <v>19500</v>
      </c>
      <c r="J31" s="26">
        <v>2524</v>
      </c>
      <c r="K31" s="26">
        <v>6500</v>
      </c>
      <c r="L31" s="26">
        <v>430</v>
      </c>
      <c r="M31" s="26">
        <v>2440</v>
      </c>
      <c r="N31" s="48">
        <f t="shared" si="1"/>
        <v>0.37538461538461537</v>
      </c>
      <c r="O31" s="29" t="s">
        <v>168</v>
      </c>
      <c r="P31" s="65"/>
      <c r="Q31" s="81"/>
      <c r="R31" s="42" t="s">
        <v>118</v>
      </c>
      <c r="S31" s="26" t="s">
        <v>156</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6" customFormat="1" ht="91.5" customHeight="1">
      <c r="A32" s="35">
        <v>23</v>
      </c>
      <c r="B32" s="26" t="s">
        <v>169</v>
      </c>
      <c r="C32" s="26" t="s">
        <v>170</v>
      </c>
      <c r="D32" s="27" t="s">
        <v>171</v>
      </c>
      <c r="E32" s="26" t="s">
        <v>61</v>
      </c>
      <c r="F32" s="26" t="s">
        <v>85</v>
      </c>
      <c r="G32" s="26" t="s">
        <v>154</v>
      </c>
      <c r="H32" s="28">
        <v>43770</v>
      </c>
      <c r="I32" s="26">
        <v>20000</v>
      </c>
      <c r="J32" s="26">
        <v>1000</v>
      </c>
      <c r="K32" s="26">
        <v>10000</v>
      </c>
      <c r="L32" s="26">
        <v>950</v>
      </c>
      <c r="M32" s="50">
        <v>6400</v>
      </c>
      <c r="N32" s="48">
        <f t="shared" si="1"/>
        <v>0.64</v>
      </c>
      <c r="O32" s="49" t="s">
        <v>172</v>
      </c>
      <c r="P32" s="58" t="s">
        <v>173</v>
      </c>
      <c r="Q32" s="79" t="s">
        <v>97</v>
      </c>
      <c r="R32" s="42" t="s">
        <v>118</v>
      </c>
      <c r="S32" s="26" t="s">
        <v>156</v>
      </c>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6" customFormat="1" ht="151.5" customHeight="1">
      <c r="A33" s="35">
        <v>24</v>
      </c>
      <c r="B33" s="31" t="s">
        <v>174</v>
      </c>
      <c r="C33" s="31" t="s">
        <v>175</v>
      </c>
      <c r="D33" s="32" t="s">
        <v>176</v>
      </c>
      <c r="E33" s="26" t="s">
        <v>61</v>
      </c>
      <c r="F33" s="34" t="s">
        <v>85</v>
      </c>
      <c r="G33" s="33" t="s">
        <v>177</v>
      </c>
      <c r="H33" s="28">
        <v>43525</v>
      </c>
      <c r="I33" s="51">
        <v>240000</v>
      </c>
      <c r="J33" s="51">
        <v>25165</v>
      </c>
      <c r="K33" s="51">
        <v>60000</v>
      </c>
      <c r="L33" s="66">
        <v>3745</v>
      </c>
      <c r="M33" s="67">
        <v>23432</v>
      </c>
      <c r="N33" s="48">
        <f t="shared" si="1"/>
        <v>0.39053333333333334</v>
      </c>
      <c r="O33" s="49" t="s">
        <v>178</v>
      </c>
      <c r="P33" s="38"/>
      <c r="Q33" s="34"/>
      <c r="R33" s="42" t="s">
        <v>118</v>
      </c>
      <c r="S33" s="26" t="s">
        <v>119</v>
      </c>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s="6" customFormat="1" ht="141.75" customHeight="1">
      <c r="A34" s="35">
        <v>25</v>
      </c>
      <c r="B34" s="29" t="s">
        <v>179</v>
      </c>
      <c r="C34" s="26" t="s">
        <v>180</v>
      </c>
      <c r="D34" s="27" t="s">
        <v>181</v>
      </c>
      <c r="E34" s="26" t="s">
        <v>61</v>
      </c>
      <c r="F34" s="26" t="s">
        <v>182</v>
      </c>
      <c r="G34" s="26" t="s">
        <v>86</v>
      </c>
      <c r="H34" s="28">
        <v>43800</v>
      </c>
      <c r="I34" s="26">
        <v>16082</v>
      </c>
      <c r="J34" s="26">
        <v>2000</v>
      </c>
      <c r="K34" s="26">
        <v>5000</v>
      </c>
      <c r="L34" s="50">
        <v>732</v>
      </c>
      <c r="M34" s="50">
        <v>3732</v>
      </c>
      <c r="N34" s="48">
        <f t="shared" si="1"/>
        <v>0.7464</v>
      </c>
      <c r="O34" s="29" t="s">
        <v>183</v>
      </c>
      <c r="P34" s="68"/>
      <c r="Q34" s="30"/>
      <c r="R34" s="42" t="s">
        <v>88</v>
      </c>
      <c r="S34" s="26" t="s">
        <v>184</v>
      </c>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6" customFormat="1" ht="121.5" customHeight="1">
      <c r="A35" s="35">
        <v>26</v>
      </c>
      <c r="B35" s="26" t="s">
        <v>185</v>
      </c>
      <c r="C35" s="26" t="s">
        <v>186</v>
      </c>
      <c r="D35" s="27" t="s">
        <v>187</v>
      </c>
      <c r="E35" s="26" t="s">
        <v>61</v>
      </c>
      <c r="F35" s="26" t="s">
        <v>62</v>
      </c>
      <c r="G35" s="26" t="s">
        <v>86</v>
      </c>
      <c r="H35" s="28">
        <v>43647</v>
      </c>
      <c r="I35" s="26">
        <v>30000</v>
      </c>
      <c r="J35" s="26">
        <v>8500</v>
      </c>
      <c r="K35" s="26">
        <v>18000</v>
      </c>
      <c r="L35" s="26">
        <v>1666</v>
      </c>
      <c r="M35" s="26">
        <v>5730</v>
      </c>
      <c r="N35" s="48">
        <f t="shared" si="1"/>
        <v>0.31833333333333336</v>
      </c>
      <c r="O35" s="29" t="s">
        <v>188</v>
      </c>
      <c r="P35" s="29"/>
      <c r="Q35" s="29"/>
      <c r="R35" s="80" t="s">
        <v>118</v>
      </c>
      <c r="S35" s="26" t="s">
        <v>132</v>
      </c>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6" customFormat="1" ht="99" customHeight="1">
      <c r="A36" s="35">
        <v>27</v>
      </c>
      <c r="B36" s="26" t="s">
        <v>189</v>
      </c>
      <c r="C36" s="26" t="s">
        <v>190</v>
      </c>
      <c r="D36" s="27" t="s">
        <v>191</v>
      </c>
      <c r="E36" s="26" t="s">
        <v>61</v>
      </c>
      <c r="F36" s="26" t="s">
        <v>129</v>
      </c>
      <c r="G36" s="26" t="s">
        <v>177</v>
      </c>
      <c r="H36" s="28">
        <v>43770</v>
      </c>
      <c r="I36" s="26">
        <v>30154</v>
      </c>
      <c r="J36" s="26">
        <v>2000</v>
      </c>
      <c r="K36" s="26">
        <v>5000</v>
      </c>
      <c r="L36" s="26"/>
      <c r="M36" s="26">
        <v>2400</v>
      </c>
      <c r="N36" s="48">
        <f t="shared" si="1"/>
        <v>0.48</v>
      </c>
      <c r="O36" s="69" t="s">
        <v>192</v>
      </c>
      <c r="P36" s="65" t="s">
        <v>193</v>
      </c>
      <c r="Q36" s="29" t="s">
        <v>194</v>
      </c>
      <c r="R36" s="26" t="s">
        <v>32</v>
      </c>
      <c r="S36" s="26" t="s">
        <v>65</v>
      </c>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6" customFormat="1" ht="156" customHeight="1">
      <c r="A37" s="35">
        <v>28</v>
      </c>
      <c r="B37" s="39" t="s">
        <v>195</v>
      </c>
      <c r="C37" s="26" t="s">
        <v>196</v>
      </c>
      <c r="D37" s="27" t="s">
        <v>197</v>
      </c>
      <c r="E37" s="26" t="s">
        <v>61</v>
      </c>
      <c r="F37" s="26" t="s">
        <v>85</v>
      </c>
      <c r="G37" s="26" t="s">
        <v>63</v>
      </c>
      <c r="H37" s="28">
        <v>43405</v>
      </c>
      <c r="I37" s="26">
        <v>170300</v>
      </c>
      <c r="J37" s="26">
        <v>16000</v>
      </c>
      <c r="K37" s="26">
        <v>20000</v>
      </c>
      <c r="L37" s="50">
        <v>2000</v>
      </c>
      <c r="M37" s="50">
        <v>9570</v>
      </c>
      <c r="N37" s="48">
        <f t="shared" si="1"/>
        <v>0.4785</v>
      </c>
      <c r="O37" s="49" t="s">
        <v>198</v>
      </c>
      <c r="P37" s="49"/>
      <c r="Q37" s="83"/>
      <c r="R37" s="26" t="s">
        <v>80</v>
      </c>
      <c r="S37" s="26" t="s">
        <v>199</v>
      </c>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3" customFormat="1" ht="19.5" customHeight="1">
      <c r="A38" s="15" t="s">
        <v>200</v>
      </c>
      <c r="B38" s="22"/>
      <c r="C38" s="22"/>
      <c r="D38" s="23"/>
      <c r="E38" s="24"/>
      <c r="F38" s="15"/>
      <c r="G38" s="15"/>
      <c r="H38" s="15"/>
      <c r="I38" s="15">
        <f aca="true" t="shared" si="6" ref="I38:M38">SUM(I39:I61)</f>
        <v>1550649</v>
      </c>
      <c r="J38" s="15">
        <f t="shared" si="6"/>
        <v>416299</v>
      </c>
      <c r="K38" s="15">
        <f t="shared" si="6"/>
        <v>503789</v>
      </c>
      <c r="L38" s="15">
        <f t="shared" si="6"/>
        <v>64351</v>
      </c>
      <c r="M38" s="15">
        <f t="shared" si="6"/>
        <v>213952</v>
      </c>
      <c r="N38" s="48">
        <f t="shared" si="1"/>
        <v>0.42468573152649225</v>
      </c>
      <c r="O38" s="49"/>
      <c r="P38" s="49"/>
      <c r="Q38" s="83"/>
      <c r="R38" s="30"/>
      <c r="S38" s="30"/>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6" customFormat="1" ht="166.5" customHeight="1">
      <c r="A39" s="35">
        <v>29</v>
      </c>
      <c r="B39" s="26" t="s">
        <v>201</v>
      </c>
      <c r="C39" s="26" t="s">
        <v>202</v>
      </c>
      <c r="D39" s="27" t="s">
        <v>203</v>
      </c>
      <c r="E39" s="30" t="s">
        <v>27</v>
      </c>
      <c r="F39" s="26" t="s">
        <v>204</v>
      </c>
      <c r="G39" s="26" t="s">
        <v>49</v>
      </c>
      <c r="H39" s="28" t="s">
        <v>41</v>
      </c>
      <c r="I39" s="30">
        <v>41783</v>
      </c>
      <c r="J39" s="26"/>
      <c r="K39" s="26">
        <v>19000</v>
      </c>
      <c r="L39" s="26">
        <v>803</v>
      </c>
      <c r="M39" s="26">
        <v>7322</v>
      </c>
      <c r="N39" s="48">
        <f t="shared" si="1"/>
        <v>0.3853684210526316</v>
      </c>
      <c r="O39" s="49" t="s">
        <v>205</v>
      </c>
      <c r="P39" s="49" t="s">
        <v>206</v>
      </c>
      <c r="Q39" s="83" t="s">
        <v>207</v>
      </c>
      <c r="R39" s="30" t="s">
        <v>208</v>
      </c>
      <c r="S39" s="26" t="s">
        <v>202</v>
      </c>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s="6" customFormat="1" ht="102.75" customHeight="1">
      <c r="A40" s="35">
        <v>30</v>
      </c>
      <c r="B40" s="26" t="s">
        <v>209</v>
      </c>
      <c r="C40" s="26" t="s">
        <v>202</v>
      </c>
      <c r="D40" s="27" t="s">
        <v>210</v>
      </c>
      <c r="E40" s="30" t="s">
        <v>27</v>
      </c>
      <c r="F40" s="26" t="s">
        <v>211</v>
      </c>
      <c r="G40" s="26" t="s">
        <v>49</v>
      </c>
      <c r="H40" s="28" t="s">
        <v>212</v>
      </c>
      <c r="I40" s="30">
        <v>71000</v>
      </c>
      <c r="J40" s="30"/>
      <c r="K40" s="30">
        <v>10000</v>
      </c>
      <c r="L40" s="30"/>
      <c r="M40" s="30"/>
      <c r="N40" s="48">
        <f t="shared" si="1"/>
        <v>0</v>
      </c>
      <c r="O40" s="29" t="s">
        <v>213</v>
      </c>
      <c r="P40" s="68"/>
      <c r="Q40" s="30"/>
      <c r="R40" s="30" t="s">
        <v>208</v>
      </c>
      <c r="S40" s="26" t="s">
        <v>202</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6" customFormat="1" ht="276" customHeight="1">
      <c r="A41" s="35">
        <v>31</v>
      </c>
      <c r="B41" s="26" t="s">
        <v>214</v>
      </c>
      <c r="C41" s="26" t="s">
        <v>215</v>
      </c>
      <c r="D41" s="27" t="s">
        <v>216</v>
      </c>
      <c r="E41" s="26" t="s">
        <v>27</v>
      </c>
      <c r="F41" s="26" t="s">
        <v>217</v>
      </c>
      <c r="G41" s="26">
        <v>2020</v>
      </c>
      <c r="H41" s="28" t="s">
        <v>41</v>
      </c>
      <c r="I41" s="51">
        <v>50883</v>
      </c>
      <c r="J41" s="51"/>
      <c r="K41" s="51">
        <v>50883</v>
      </c>
      <c r="L41" s="51">
        <v>1330</v>
      </c>
      <c r="M41" s="51">
        <v>6633</v>
      </c>
      <c r="N41" s="48">
        <f t="shared" si="1"/>
        <v>0.13035787984199046</v>
      </c>
      <c r="O41" s="49" t="s">
        <v>218</v>
      </c>
      <c r="P41" s="59" t="s">
        <v>219</v>
      </c>
      <c r="Q41" s="79" t="s">
        <v>220</v>
      </c>
      <c r="R41" s="42" t="s">
        <v>125</v>
      </c>
      <c r="S41" s="26" t="s">
        <v>221</v>
      </c>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6" customFormat="1" ht="90" customHeight="1">
      <c r="A42" s="35">
        <v>32</v>
      </c>
      <c r="B42" s="26" t="s">
        <v>222</v>
      </c>
      <c r="C42" s="26" t="s">
        <v>215</v>
      </c>
      <c r="D42" s="40" t="s">
        <v>223</v>
      </c>
      <c r="E42" s="26" t="s">
        <v>27</v>
      </c>
      <c r="F42" s="26" t="s">
        <v>224</v>
      </c>
      <c r="G42" s="26">
        <v>2020</v>
      </c>
      <c r="H42" s="28" t="s">
        <v>41</v>
      </c>
      <c r="I42" s="70">
        <v>13660</v>
      </c>
      <c r="J42" s="51"/>
      <c r="K42" s="70">
        <v>13660</v>
      </c>
      <c r="L42" s="70">
        <v>1215</v>
      </c>
      <c r="M42" s="71">
        <v>2780</v>
      </c>
      <c r="N42" s="48">
        <f t="shared" si="1"/>
        <v>0.20351390922401172</v>
      </c>
      <c r="O42" s="49" t="s">
        <v>225</v>
      </c>
      <c r="P42" s="49" t="s">
        <v>226</v>
      </c>
      <c r="Q42" s="79" t="s">
        <v>227</v>
      </c>
      <c r="R42" s="42" t="s">
        <v>125</v>
      </c>
      <c r="S42" s="26" t="s">
        <v>221</v>
      </c>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6" customFormat="1" ht="136.5" customHeight="1">
      <c r="A43" s="35">
        <v>33</v>
      </c>
      <c r="B43" s="26" t="s">
        <v>228</v>
      </c>
      <c r="C43" s="26" t="s">
        <v>229</v>
      </c>
      <c r="D43" s="27" t="s">
        <v>230</v>
      </c>
      <c r="E43" s="26" t="s">
        <v>27</v>
      </c>
      <c r="F43" s="26" t="s">
        <v>85</v>
      </c>
      <c r="G43" s="26">
        <v>2020</v>
      </c>
      <c r="H43" s="28" t="s">
        <v>112</v>
      </c>
      <c r="I43" s="26">
        <v>5512</v>
      </c>
      <c r="J43" s="26"/>
      <c r="K43" s="26">
        <v>5512</v>
      </c>
      <c r="L43" s="26"/>
      <c r="M43" s="26"/>
      <c r="N43" s="48">
        <f t="shared" si="1"/>
        <v>0</v>
      </c>
      <c r="O43" s="49" t="s">
        <v>231</v>
      </c>
      <c r="P43" s="49"/>
      <c r="Q43" s="50"/>
      <c r="R43" s="26"/>
      <c r="S43" s="26" t="s">
        <v>232</v>
      </c>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6" customFormat="1" ht="153.75" customHeight="1">
      <c r="A44" s="35">
        <v>34</v>
      </c>
      <c r="B44" s="26" t="s">
        <v>233</v>
      </c>
      <c r="C44" s="26" t="s">
        <v>234</v>
      </c>
      <c r="D44" s="27" t="s">
        <v>235</v>
      </c>
      <c r="E44" s="26" t="s">
        <v>27</v>
      </c>
      <c r="F44" s="26" t="s">
        <v>236</v>
      </c>
      <c r="G44" s="26" t="s">
        <v>102</v>
      </c>
      <c r="H44" s="28" t="s">
        <v>103</v>
      </c>
      <c r="I44" s="35">
        <v>22871</v>
      </c>
      <c r="J44" s="35">
        <v>300</v>
      </c>
      <c r="K44" s="35">
        <v>10000</v>
      </c>
      <c r="L44" s="35"/>
      <c r="M44" s="35">
        <v>350</v>
      </c>
      <c r="N44" s="48">
        <f t="shared" si="1"/>
        <v>0.035</v>
      </c>
      <c r="O44" s="29" t="s">
        <v>237</v>
      </c>
      <c r="P44" s="38" t="s">
        <v>238</v>
      </c>
      <c r="Q44" s="26" t="s">
        <v>239</v>
      </c>
      <c r="R44" s="42"/>
      <c r="S44" s="26" t="s">
        <v>240</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6" customFormat="1" ht="150" customHeight="1">
      <c r="A45" s="35">
        <v>35</v>
      </c>
      <c r="B45" s="26" t="s">
        <v>241</v>
      </c>
      <c r="C45" s="26" t="s">
        <v>234</v>
      </c>
      <c r="D45" s="27" t="s">
        <v>242</v>
      </c>
      <c r="E45" s="26" t="s">
        <v>27</v>
      </c>
      <c r="F45" s="26" t="s">
        <v>85</v>
      </c>
      <c r="G45" s="26" t="s">
        <v>130</v>
      </c>
      <c r="H45" s="28" t="s">
        <v>112</v>
      </c>
      <c r="I45" s="26">
        <v>23400</v>
      </c>
      <c r="J45" s="26">
        <v>150</v>
      </c>
      <c r="K45" s="26">
        <v>10000</v>
      </c>
      <c r="L45" s="26"/>
      <c r="M45" s="26">
        <v>727</v>
      </c>
      <c r="N45" s="48">
        <f t="shared" si="1"/>
        <v>0.0727</v>
      </c>
      <c r="O45" s="29" t="s">
        <v>243</v>
      </c>
      <c r="P45" s="38" t="s">
        <v>238</v>
      </c>
      <c r="Q45" s="26" t="s">
        <v>239</v>
      </c>
      <c r="R45" s="42"/>
      <c r="S45" s="26" t="s">
        <v>240</v>
      </c>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s="6" customFormat="1" ht="150.75" customHeight="1">
      <c r="A46" s="35">
        <v>36</v>
      </c>
      <c r="B46" s="26" t="s">
        <v>244</v>
      </c>
      <c r="C46" s="26" t="s">
        <v>234</v>
      </c>
      <c r="D46" s="27" t="s">
        <v>245</v>
      </c>
      <c r="E46" s="26" t="s">
        <v>27</v>
      </c>
      <c r="F46" s="26" t="s">
        <v>85</v>
      </c>
      <c r="G46" s="26">
        <v>2020</v>
      </c>
      <c r="H46" s="28">
        <v>43922</v>
      </c>
      <c r="I46" s="35">
        <v>8124</v>
      </c>
      <c r="J46" s="35">
        <v>300</v>
      </c>
      <c r="K46" s="35">
        <v>7824</v>
      </c>
      <c r="L46" s="35">
        <v>15</v>
      </c>
      <c r="M46" s="35">
        <v>1522</v>
      </c>
      <c r="N46" s="48">
        <f t="shared" si="1"/>
        <v>0.19452965235173825</v>
      </c>
      <c r="O46" s="29" t="s">
        <v>246</v>
      </c>
      <c r="P46" s="38" t="s">
        <v>247</v>
      </c>
      <c r="Q46" s="42" t="s">
        <v>240</v>
      </c>
      <c r="R46" s="42"/>
      <c r="S46" s="26" t="s">
        <v>240</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s="6" customFormat="1" ht="183.75" customHeight="1">
      <c r="A47" s="35">
        <v>37</v>
      </c>
      <c r="B47" s="26" t="s">
        <v>248</v>
      </c>
      <c r="C47" s="26" t="s">
        <v>249</v>
      </c>
      <c r="D47" s="27" t="s">
        <v>250</v>
      </c>
      <c r="E47" s="26" t="s">
        <v>27</v>
      </c>
      <c r="F47" s="26" t="s">
        <v>94</v>
      </c>
      <c r="G47" s="26" t="s">
        <v>102</v>
      </c>
      <c r="H47" s="28">
        <v>43922</v>
      </c>
      <c r="I47" s="26">
        <v>20635</v>
      </c>
      <c r="J47" s="26"/>
      <c r="K47" s="26">
        <v>8000</v>
      </c>
      <c r="L47" s="26">
        <v>3636</v>
      </c>
      <c r="M47" s="26">
        <v>3714</v>
      </c>
      <c r="N47" s="48">
        <f t="shared" si="1"/>
        <v>0.46425</v>
      </c>
      <c r="O47" s="29" t="s">
        <v>251</v>
      </c>
      <c r="P47" s="29" t="s">
        <v>252</v>
      </c>
      <c r="Q47" s="26" t="s">
        <v>253</v>
      </c>
      <c r="R47" s="26" t="s">
        <v>254</v>
      </c>
      <c r="S47" s="26" t="s">
        <v>255</v>
      </c>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s="6" customFormat="1" ht="165" customHeight="1">
      <c r="A48" s="35">
        <v>38</v>
      </c>
      <c r="B48" s="26" t="s">
        <v>256</v>
      </c>
      <c r="C48" s="26" t="s">
        <v>257</v>
      </c>
      <c r="D48" s="27" t="s">
        <v>258</v>
      </c>
      <c r="E48" s="26" t="s">
        <v>27</v>
      </c>
      <c r="F48" s="26" t="s">
        <v>259</v>
      </c>
      <c r="G48" s="26" t="s">
        <v>49</v>
      </c>
      <c r="H48" s="28">
        <v>43891</v>
      </c>
      <c r="I48" s="26">
        <v>10470</v>
      </c>
      <c r="J48" s="26">
        <v>20</v>
      </c>
      <c r="K48" s="26">
        <v>3141</v>
      </c>
      <c r="L48" s="26"/>
      <c r="M48" s="26">
        <v>1020</v>
      </c>
      <c r="N48" s="48">
        <f t="shared" si="1"/>
        <v>0.3247373447946514</v>
      </c>
      <c r="O48" s="29" t="s">
        <v>260</v>
      </c>
      <c r="P48" s="29"/>
      <c r="Q48" s="26"/>
      <c r="R48" s="26"/>
      <c r="S48" s="26" t="s">
        <v>261</v>
      </c>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s="7" customFormat="1" ht="237.75" customHeight="1">
      <c r="A49" s="35">
        <v>39</v>
      </c>
      <c r="B49" s="41" t="s">
        <v>262</v>
      </c>
      <c r="C49" s="41" t="s">
        <v>263</v>
      </c>
      <c r="D49" s="27" t="s">
        <v>264</v>
      </c>
      <c r="E49" s="41" t="s">
        <v>27</v>
      </c>
      <c r="F49" s="26" t="s">
        <v>259</v>
      </c>
      <c r="G49" s="26" t="s">
        <v>130</v>
      </c>
      <c r="H49" s="28">
        <v>43922</v>
      </c>
      <c r="I49" s="51">
        <v>425042</v>
      </c>
      <c r="J49" s="51"/>
      <c r="K49" s="51">
        <v>80000</v>
      </c>
      <c r="L49" s="66">
        <v>17320</v>
      </c>
      <c r="M49" s="67">
        <v>23153</v>
      </c>
      <c r="N49" s="48">
        <f t="shared" si="1"/>
        <v>0.2894125</v>
      </c>
      <c r="O49" s="54" t="s">
        <v>265</v>
      </c>
      <c r="P49" s="38"/>
      <c r="Q49" s="26"/>
      <c r="R49" s="42" t="s">
        <v>266</v>
      </c>
      <c r="S49" s="26" t="s">
        <v>221</v>
      </c>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row>
    <row r="50" spans="1:19" s="8" customFormat="1" ht="153.75" customHeight="1">
      <c r="A50" s="35">
        <v>40</v>
      </c>
      <c r="B50" s="41" t="s">
        <v>267</v>
      </c>
      <c r="C50" s="41" t="s">
        <v>268</v>
      </c>
      <c r="D50" s="27" t="s">
        <v>269</v>
      </c>
      <c r="E50" s="41" t="s">
        <v>27</v>
      </c>
      <c r="F50" s="26" t="s">
        <v>85</v>
      </c>
      <c r="G50" s="26"/>
      <c r="H50" s="28">
        <v>43952</v>
      </c>
      <c r="I50" s="51">
        <f>4130+6186</f>
        <v>10316</v>
      </c>
      <c r="J50" s="51"/>
      <c r="K50" s="51">
        <v>5000</v>
      </c>
      <c r="L50" s="51"/>
      <c r="M50" s="51">
        <v>1420</v>
      </c>
      <c r="N50" s="48">
        <f t="shared" si="1"/>
        <v>0.284</v>
      </c>
      <c r="O50" s="29" t="s">
        <v>270</v>
      </c>
      <c r="P50" s="29" t="s">
        <v>271</v>
      </c>
      <c r="Q50" s="27" t="s">
        <v>272</v>
      </c>
      <c r="R50" s="42"/>
      <c r="S50" s="26" t="s">
        <v>273</v>
      </c>
    </row>
    <row r="51" spans="1:256" s="6" customFormat="1" ht="408" customHeight="1">
      <c r="A51" s="35">
        <v>41</v>
      </c>
      <c r="B51" s="26" t="s">
        <v>274</v>
      </c>
      <c r="C51" s="26" t="s">
        <v>132</v>
      </c>
      <c r="D51" s="29" t="s">
        <v>275</v>
      </c>
      <c r="E51" s="26" t="s">
        <v>61</v>
      </c>
      <c r="F51" s="26" t="s">
        <v>85</v>
      </c>
      <c r="G51" s="26" t="s">
        <v>177</v>
      </c>
      <c r="H51" s="42" t="s">
        <v>276</v>
      </c>
      <c r="I51" s="51">
        <v>130000</v>
      </c>
      <c r="J51" s="35">
        <v>20140</v>
      </c>
      <c r="K51" s="35">
        <v>54781</v>
      </c>
      <c r="L51" s="66">
        <v>5492</v>
      </c>
      <c r="M51" s="72">
        <v>36534</v>
      </c>
      <c r="N51" s="48">
        <f t="shared" si="1"/>
        <v>0.6669100600573191</v>
      </c>
      <c r="O51" s="69" t="s">
        <v>277</v>
      </c>
      <c r="P51" s="29"/>
      <c r="Q51" s="26"/>
      <c r="R51" s="80" t="s">
        <v>125</v>
      </c>
      <c r="S51" s="26" t="s">
        <v>132</v>
      </c>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row>
    <row r="52" spans="1:256" s="6" customFormat="1" ht="196.5" customHeight="1">
      <c r="A52" s="35">
        <v>42</v>
      </c>
      <c r="B52" s="31" t="s">
        <v>278</v>
      </c>
      <c r="C52" s="31" t="s">
        <v>98</v>
      </c>
      <c r="D52" s="32" t="s">
        <v>279</v>
      </c>
      <c r="E52" s="26" t="s">
        <v>61</v>
      </c>
      <c r="F52" s="34" t="s">
        <v>85</v>
      </c>
      <c r="G52" s="33" t="s">
        <v>148</v>
      </c>
      <c r="H52" s="28">
        <v>43435</v>
      </c>
      <c r="I52" s="72">
        <v>73128</v>
      </c>
      <c r="J52" s="72">
        <v>20000</v>
      </c>
      <c r="K52" s="72">
        <v>27000</v>
      </c>
      <c r="L52" s="72">
        <v>6720</v>
      </c>
      <c r="M52" s="67">
        <v>19690</v>
      </c>
      <c r="N52" s="48">
        <f t="shared" si="1"/>
        <v>0.7292592592592593</v>
      </c>
      <c r="O52" s="69" t="s">
        <v>280</v>
      </c>
      <c r="P52" s="29"/>
      <c r="Q52" s="34"/>
      <c r="R52" s="42" t="s">
        <v>32</v>
      </c>
      <c r="S52" s="26" t="s">
        <v>98</v>
      </c>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s="6" customFormat="1" ht="214.5" customHeight="1">
      <c r="A53" s="35">
        <v>43</v>
      </c>
      <c r="B53" s="26" t="s">
        <v>281</v>
      </c>
      <c r="C53" s="26" t="s">
        <v>202</v>
      </c>
      <c r="D53" s="27" t="s">
        <v>282</v>
      </c>
      <c r="E53" s="26" t="s">
        <v>61</v>
      </c>
      <c r="F53" s="26" t="s">
        <v>259</v>
      </c>
      <c r="G53" s="26" t="s">
        <v>283</v>
      </c>
      <c r="H53" s="26" t="s">
        <v>284</v>
      </c>
      <c r="I53" s="30">
        <v>271759</v>
      </c>
      <c r="J53" s="26">
        <v>184000</v>
      </c>
      <c r="K53" s="26">
        <v>80000</v>
      </c>
      <c r="L53" s="26">
        <v>19432</v>
      </c>
      <c r="M53" s="26">
        <v>40932</v>
      </c>
      <c r="N53" s="48">
        <f t="shared" si="1"/>
        <v>0.51165</v>
      </c>
      <c r="O53" s="49" t="s">
        <v>285</v>
      </c>
      <c r="P53" s="49" t="s">
        <v>286</v>
      </c>
      <c r="Q53" s="84" t="s">
        <v>287</v>
      </c>
      <c r="R53" s="30" t="s">
        <v>208</v>
      </c>
      <c r="S53" s="26" t="s">
        <v>288</v>
      </c>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s="6" customFormat="1" ht="96.75" customHeight="1">
      <c r="A54" s="35">
        <v>44</v>
      </c>
      <c r="B54" s="29" t="s">
        <v>289</v>
      </c>
      <c r="C54" s="26" t="s">
        <v>290</v>
      </c>
      <c r="D54" s="29" t="s">
        <v>291</v>
      </c>
      <c r="E54" s="26" t="s">
        <v>61</v>
      </c>
      <c r="F54" s="26" t="s">
        <v>85</v>
      </c>
      <c r="G54" s="26" t="s">
        <v>70</v>
      </c>
      <c r="H54" s="43">
        <v>42979</v>
      </c>
      <c r="I54" s="73">
        <v>17589</v>
      </c>
      <c r="J54" s="73">
        <v>4464</v>
      </c>
      <c r="K54" s="26">
        <v>4600</v>
      </c>
      <c r="L54" s="50">
        <v>100</v>
      </c>
      <c r="M54" s="50">
        <v>4258</v>
      </c>
      <c r="N54" s="48">
        <f t="shared" si="1"/>
        <v>0.9256521739130434</v>
      </c>
      <c r="O54" s="49" t="s">
        <v>292</v>
      </c>
      <c r="P54" s="58" t="s">
        <v>293</v>
      </c>
      <c r="Q54" s="79" t="s">
        <v>294</v>
      </c>
      <c r="R54" s="30" t="s">
        <v>208</v>
      </c>
      <c r="S54" s="26" t="s">
        <v>290</v>
      </c>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s="6" customFormat="1" ht="126" customHeight="1">
      <c r="A55" s="35">
        <v>45</v>
      </c>
      <c r="B55" s="29" t="s">
        <v>295</v>
      </c>
      <c r="C55" s="26" t="s">
        <v>296</v>
      </c>
      <c r="D55" s="29" t="s">
        <v>297</v>
      </c>
      <c r="E55" s="26" t="s">
        <v>61</v>
      </c>
      <c r="F55" s="26" t="s">
        <v>298</v>
      </c>
      <c r="G55" s="26" t="s">
        <v>299</v>
      </c>
      <c r="H55" s="43">
        <v>42064</v>
      </c>
      <c r="I55" s="73">
        <v>93511</v>
      </c>
      <c r="J55" s="73">
        <v>49523</v>
      </c>
      <c r="K55" s="26">
        <v>9500</v>
      </c>
      <c r="L55" s="50">
        <v>130</v>
      </c>
      <c r="M55" s="50">
        <v>3630</v>
      </c>
      <c r="N55" s="48">
        <f t="shared" si="1"/>
        <v>0.3821052631578947</v>
      </c>
      <c r="O55" s="49" t="s">
        <v>300</v>
      </c>
      <c r="P55" s="58" t="s">
        <v>301</v>
      </c>
      <c r="Q55" s="79" t="s">
        <v>302</v>
      </c>
      <c r="R55" s="30" t="s">
        <v>125</v>
      </c>
      <c r="S55" s="26" t="s">
        <v>303</v>
      </c>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s="6" customFormat="1" ht="280.5" customHeight="1">
      <c r="A56" s="35">
        <v>46</v>
      </c>
      <c r="B56" s="26" t="s">
        <v>304</v>
      </c>
      <c r="C56" s="26" t="s">
        <v>305</v>
      </c>
      <c r="D56" s="27" t="s">
        <v>306</v>
      </c>
      <c r="E56" s="26" t="s">
        <v>61</v>
      </c>
      <c r="F56" s="26" t="s">
        <v>85</v>
      </c>
      <c r="G56" s="26" t="s">
        <v>63</v>
      </c>
      <c r="H56" s="42" t="s">
        <v>307</v>
      </c>
      <c r="I56" s="51">
        <v>103721</v>
      </c>
      <c r="J56" s="51">
        <v>35480</v>
      </c>
      <c r="K56" s="51">
        <v>50000</v>
      </c>
      <c r="L56" s="51">
        <v>4115</v>
      </c>
      <c r="M56" s="51">
        <v>33658</v>
      </c>
      <c r="N56" s="48">
        <f t="shared" si="1"/>
        <v>0.67316</v>
      </c>
      <c r="O56" s="29" t="s">
        <v>308</v>
      </c>
      <c r="P56" s="38" t="s">
        <v>309</v>
      </c>
      <c r="Q56" s="42" t="s">
        <v>310</v>
      </c>
      <c r="R56" s="42"/>
      <c r="S56" s="26" t="s">
        <v>240</v>
      </c>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row>
    <row r="57" spans="1:256" s="6" customFormat="1" ht="160.5" customHeight="1">
      <c r="A57" s="35">
        <v>47</v>
      </c>
      <c r="B57" s="29" t="s">
        <v>311</v>
      </c>
      <c r="C57" s="26" t="s">
        <v>234</v>
      </c>
      <c r="D57" s="27" t="s">
        <v>312</v>
      </c>
      <c r="E57" s="26" t="s">
        <v>61</v>
      </c>
      <c r="F57" s="26" t="s">
        <v>259</v>
      </c>
      <c r="G57" s="26" t="s">
        <v>283</v>
      </c>
      <c r="H57" s="42" t="s">
        <v>313</v>
      </c>
      <c r="I57" s="35">
        <v>13435</v>
      </c>
      <c r="J57" s="35">
        <v>8000</v>
      </c>
      <c r="K57" s="35">
        <v>5000</v>
      </c>
      <c r="L57" s="35"/>
      <c r="M57" s="35">
        <v>100</v>
      </c>
      <c r="N57" s="48">
        <f t="shared" si="1"/>
        <v>0.02</v>
      </c>
      <c r="O57" s="49" t="s">
        <v>314</v>
      </c>
      <c r="P57" s="58" t="s">
        <v>315</v>
      </c>
      <c r="Q57" s="79" t="s">
        <v>316</v>
      </c>
      <c r="R57" s="42"/>
      <c r="S57" s="26" t="s">
        <v>240</v>
      </c>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s="6" customFormat="1" ht="160.5" customHeight="1">
      <c r="A58" s="35">
        <v>48</v>
      </c>
      <c r="B58" s="29" t="s">
        <v>317</v>
      </c>
      <c r="C58" s="26" t="s">
        <v>234</v>
      </c>
      <c r="D58" s="27" t="s">
        <v>318</v>
      </c>
      <c r="E58" s="26" t="s">
        <v>61</v>
      </c>
      <c r="F58" s="26" t="s">
        <v>153</v>
      </c>
      <c r="G58" s="26" t="s">
        <v>86</v>
      </c>
      <c r="H58" s="42" t="s">
        <v>319</v>
      </c>
      <c r="I58" s="35">
        <v>25988</v>
      </c>
      <c r="J58" s="35">
        <v>15000</v>
      </c>
      <c r="K58" s="35">
        <v>10988</v>
      </c>
      <c r="L58" s="35">
        <v>1743</v>
      </c>
      <c r="M58" s="74">
        <v>7858</v>
      </c>
      <c r="N58" s="48">
        <f t="shared" si="1"/>
        <v>0.715143793228977</v>
      </c>
      <c r="O58" s="49" t="s">
        <v>320</v>
      </c>
      <c r="P58" s="58" t="s">
        <v>321</v>
      </c>
      <c r="Q58" s="79" t="s">
        <v>153</v>
      </c>
      <c r="R58" s="42"/>
      <c r="S58" s="26" t="s">
        <v>240</v>
      </c>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9" customFormat="1" ht="322.5" customHeight="1">
      <c r="A59" s="35">
        <v>49</v>
      </c>
      <c r="B59" s="29" t="s">
        <v>322</v>
      </c>
      <c r="C59" s="44" t="s">
        <v>323</v>
      </c>
      <c r="D59" s="29" t="s">
        <v>324</v>
      </c>
      <c r="E59" s="44" t="s">
        <v>61</v>
      </c>
      <c r="F59" s="26" t="s">
        <v>259</v>
      </c>
      <c r="G59" s="45" t="s">
        <v>70</v>
      </c>
      <c r="H59" s="42" t="s">
        <v>325</v>
      </c>
      <c r="I59" s="70">
        <v>68458</v>
      </c>
      <c r="J59" s="70">
        <v>46942</v>
      </c>
      <c r="K59" s="70">
        <v>21516</v>
      </c>
      <c r="L59" s="70">
        <v>1801</v>
      </c>
      <c r="M59" s="70">
        <v>13864</v>
      </c>
      <c r="N59" s="48">
        <f t="shared" si="1"/>
        <v>0.6443576873024726</v>
      </c>
      <c r="O59" s="49" t="s">
        <v>326</v>
      </c>
      <c r="P59" s="58" t="s">
        <v>327</v>
      </c>
      <c r="Q59" s="79" t="s">
        <v>328</v>
      </c>
      <c r="R59" s="42" t="s">
        <v>88</v>
      </c>
      <c r="S59" s="26" t="s">
        <v>57</v>
      </c>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s="6" customFormat="1" ht="309" customHeight="1">
      <c r="A60" s="35">
        <v>50</v>
      </c>
      <c r="B60" s="26" t="s">
        <v>329</v>
      </c>
      <c r="C60" s="26" t="s">
        <v>215</v>
      </c>
      <c r="D60" s="27" t="s">
        <v>330</v>
      </c>
      <c r="E60" s="44" t="s">
        <v>61</v>
      </c>
      <c r="F60" s="26" t="s">
        <v>331</v>
      </c>
      <c r="G60" s="26" t="s">
        <v>86</v>
      </c>
      <c r="H60" s="42" t="s">
        <v>332</v>
      </c>
      <c r="I60" s="26">
        <v>26974</v>
      </c>
      <c r="J60" s="26">
        <v>15577</v>
      </c>
      <c r="K60" s="26">
        <f>I60-J60</f>
        <v>11397</v>
      </c>
      <c r="L60" s="26">
        <v>464</v>
      </c>
      <c r="M60" s="26">
        <v>3450</v>
      </c>
      <c r="N60" s="48">
        <f t="shared" si="1"/>
        <v>0.30271123979994735</v>
      </c>
      <c r="O60" s="49" t="s">
        <v>333</v>
      </c>
      <c r="P60" s="49" t="s">
        <v>334</v>
      </c>
      <c r="Q60" s="79" t="s">
        <v>335</v>
      </c>
      <c r="R60" s="42" t="s">
        <v>125</v>
      </c>
      <c r="S60" s="26" t="s">
        <v>221</v>
      </c>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6" customFormat="1" ht="381" customHeight="1">
      <c r="A61" s="35">
        <v>51</v>
      </c>
      <c r="B61" s="26" t="s">
        <v>336</v>
      </c>
      <c r="C61" s="26" t="s">
        <v>215</v>
      </c>
      <c r="D61" s="27" t="s">
        <v>337</v>
      </c>
      <c r="E61" s="44" t="s">
        <v>61</v>
      </c>
      <c r="F61" s="26" t="s">
        <v>338</v>
      </c>
      <c r="G61" s="26" t="s">
        <v>86</v>
      </c>
      <c r="H61" s="42" t="s">
        <v>332</v>
      </c>
      <c r="I61" s="26">
        <v>22390</v>
      </c>
      <c r="J61" s="26">
        <v>16403</v>
      </c>
      <c r="K61" s="26">
        <f>I61-J61</f>
        <v>5987</v>
      </c>
      <c r="L61" s="26">
        <v>35</v>
      </c>
      <c r="M61" s="26">
        <v>1337</v>
      </c>
      <c r="N61" s="48">
        <f t="shared" si="1"/>
        <v>0.22331718723901786</v>
      </c>
      <c r="O61" s="49" t="s">
        <v>339</v>
      </c>
      <c r="P61" s="49" t="s">
        <v>340</v>
      </c>
      <c r="Q61" s="79" t="s">
        <v>341</v>
      </c>
      <c r="R61" s="42" t="s">
        <v>125</v>
      </c>
      <c r="S61" s="26" t="s">
        <v>221</v>
      </c>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15:16" s="10" customFormat="1" ht="12">
      <c r="O62" s="11"/>
      <c r="P62" s="11"/>
    </row>
    <row r="63" spans="15:16" s="10" customFormat="1" ht="12">
      <c r="O63" s="11"/>
      <c r="P63" s="11"/>
    </row>
    <row r="64" spans="15:16" s="10" customFormat="1" ht="12">
      <c r="O64" s="11"/>
      <c r="P64" s="11"/>
    </row>
    <row r="65" spans="15:16" s="10" customFormat="1" ht="12">
      <c r="O65" s="11"/>
      <c r="P65" s="11"/>
    </row>
    <row r="66" spans="15:16" s="10" customFormat="1" ht="12">
      <c r="O66" s="11"/>
      <c r="P66" s="11"/>
    </row>
    <row r="67" spans="15:16" s="10" customFormat="1" ht="12">
      <c r="O67" s="11"/>
      <c r="P67" s="11"/>
    </row>
    <row r="68" spans="15:16" s="10" customFormat="1" ht="12">
      <c r="O68" s="11"/>
      <c r="P68" s="11"/>
    </row>
    <row r="69" spans="15:16" s="10" customFormat="1" ht="12">
      <c r="O69" s="11"/>
      <c r="P69" s="11"/>
    </row>
    <row r="70" spans="15:16" s="10" customFormat="1" ht="12">
      <c r="O70" s="11"/>
      <c r="P70" s="11"/>
    </row>
    <row r="71" spans="15:16" s="10" customFormat="1" ht="12">
      <c r="O71" s="11"/>
      <c r="P71" s="11"/>
    </row>
    <row r="72" spans="15:16" s="10" customFormat="1" ht="12">
      <c r="O72" s="11"/>
      <c r="P72" s="11"/>
    </row>
    <row r="73" spans="15:16" s="10" customFormat="1" ht="12">
      <c r="O73" s="11"/>
      <c r="P73" s="11"/>
    </row>
    <row r="74" spans="15:16" s="10" customFormat="1" ht="12">
      <c r="O74" s="11"/>
      <c r="P74" s="11"/>
    </row>
    <row r="75" spans="15:16" s="10" customFormat="1" ht="12">
      <c r="O75" s="11"/>
      <c r="P75" s="11"/>
    </row>
    <row r="76" spans="15:16" s="10" customFormat="1" ht="12">
      <c r="O76" s="11"/>
      <c r="P76" s="11"/>
    </row>
    <row r="77" spans="15:16" s="10" customFormat="1" ht="12">
      <c r="O77" s="11"/>
      <c r="P77" s="11"/>
    </row>
    <row r="78" spans="15:16" s="10" customFormat="1" ht="12">
      <c r="O78" s="11"/>
      <c r="P78" s="11"/>
    </row>
    <row r="79" spans="15:16" s="10" customFormat="1" ht="12">
      <c r="O79" s="11"/>
      <c r="P79" s="11"/>
    </row>
    <row r="80" spans="15:16" s="10" customFormat="1" ht="12">
      <c r="O80" s="11"/>
      <c r="P80" s="11"/>
    </row>
    <row r="81" spans="15:16" s="10" customFormat="1" ht="12">
      <c r="O81" s="11"/>
      <c r="P81" s="11"/>
    </row>
    <row r="82" spans="15:16" s="10" customFormat="1" ht="12">
      <c r="O82" s="11"/>
      <c r="P82" s="11"/>
    </row>
    <row r="83" spans="15:16" s="10" customFormat="1" ht="12">
      <c r="O83" s="11"/>
      <c r="P83" s="11"/>
    </row>
    <row r="84" spans="15:16" s="10" customFormat="1" ht="12">
      <c r="O84" s="11"/>
      <c r="P84" s="11"/>
    </row>
    <row r="85" spans="15:16" s="10" customFormat="1" ht="12">
      <c r="O85" s="11"/>
      <c r="P85" s="11"/>
    </row>
    <row r="86" spans="15:16" s="10" customFormat="1" ht="12">
      <c r="O86" s="11"/>
      <c r="P86" s="11"/>
    </row>
    <row r="87" spans="15:16" s="10" customFormat="1" ht="12">
      <c r="O87" s="11"/>
      <c r="P87" s="11"/>
    </row>
    <row r="88" spans="15:16" s="10" customFormat="1" ht="12">
      <c r="O88" s="11"/>
      <c r="P88" s="11"/>
    </row>
    <row r="89" spans="15:16" s="10" customFormat="1" ht="12">
      <c r="O89" s="11"/>
      <c r="P89" s="11"/>
    </row>
    <row r="90" spans="15:16" s="10" customFormat="1" ht="12">
      <c r="O90" s="11"/>
      <c r="P90" s="11"/>
    </row>
    <row r="91" spans="15:16" s="10" customFormat="1" ht="12">
      <c r="O91" s="11"/>
      <c r="P91" s="11"/>
    </row>
    <row r="92" spans="15:16" s="10" customFormat="1" ht="12">
      <c r="O92" s="11"/>
      <c r="P92" s="11"/>
    </row>
    <row r="93" spans="15:16" s="10" customFormat="1" ht="12">
      <c r="O93" s="11"/>
      <c r="P93" s="11"/>
    </row>
  </sheetData>
  <sheetProtection/>
  <autoFilter ref="A3:IV61"/>
  <mergeCells count="27">
    <mergeCell ref="A1:S1"/>
    <mergeCell ref="R2:S2"/>
    <mergeCell ref="A5:C5"/>
    <mergeCell ref="A6:D6"/>
    <mergeCell ref="A7:D7"/>
    <mergeCell ref="A15:D15"/>
    <mergeCell ref="A18:D18"/>
    <mergeCell ref="A38:D38"/>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s>
  <printOptions/>
  <pageMargins left="0.75" right="0.75" top="1" bottom="1" header="0.51" footer="0.51"/>
  <pageSetup horizontalDpi="600" verticalDpi="600" orientation="landscape" paperSize="8" scale="90"/>
  <headerFooter>
    <oddHeader>&amp;L&amp;16&amp;B附件2</oddHeader>
    <oddFooter>&amp;L备注：标注★为申请省重点项目。
      排在首位责任单位为牵头责任单位。&amp;C第 &amp;P 页，共 &amp;N 页</oddFooter>
  </headerFooter>
</worksheet>
</file>

<file path=xl/worksheets/sheet2.xml><?xml version="1.0" encoding="utf-8"?>
<worksheet xmlns="http://schemas.openxmlformats.org/spreadsheetml/2006/main" xmlns:r="http://schemas.openxmlformats.org/officeDocument/2006/relationships">
  <dimension ref="A1:E5"/>
  <sheetViews>
    <sheetView zoomScaleSheetLayoutView="100" workbookViewId="0" topLeftCell="A1">
      <selection activeCell="D4" sqref="D4"/>
    </sheetView>
  </sheetViews>
  <sheetFormatPr defaultColWidth="9.00390625" defaultRowHeight="13.5"/>
  <cols>
    <col min="2" max="2" width="14.00390625" style="0" customWidth="1"/>
    <col min="3" max="3" width="9.00390625" style="0" hidden="1" customWidth="1"/>
    <col min="4" max="4" width="14.25390625" style="0" customWidth="1"/>
    <col min="5" max="5" width="12.625" style="0" bestFit="1" customWidth="1"/>
  </cols>
  <sheetData>
    <row r="1" spans="2:5" ht="13.5">
      <c r="B1" t="s">
        <v>342</v>
      </c>
      <c r="C1" t="s">
        <v>343</v>
      </c>
      <c r="D1" t="s">
        <v>344</v>
      </c>
      <c r="E1" t="s">
        <v>345</v>
      </c>
    </row>
    <row r="2" spans="1:5" ht="13.5">
      <c r="A2" t="s">
        <v>346</v>
      </c>
      <c r="B2">
        <f>'总表'!K8+'总表'!K9+'总表'!K10+'总表'!K11+'总表'!K12+'总表'!K16+'总表'!K19+'总表'!K20+'总表'!K21+'总表'!K22+'总表'!K23+'总表'!K24+'总表'!K39+'总表'!K40+'总表'!K41+'总表'!K42+'总表'!K43+'总表'!K44+'总表'!K45+'总表'!K46+'总表'!K47+'总表'!K48+'总表'!K49+'总表'!K50</f>
        <v>576520</v>
      </c>
      <c r="C2">
        <f>'总表'!L8+'总表'!L9+'总表'!L10+'总表'!L11+'总表'!L12+'总表'!L16+'总表'!L19+'总表'!L20+'总表'!L21+'总表'!L22+'总表'!L23+'总表'!L24+'总表'!L39+'总表'!L40+'总表'!L41+'总表'!L42+'总表'!L43+'总表'!L44+'总表'!L45+'总表'!L46+'总表'!L47+'总表'!L48+'总表'!L49+'总表'!L50</f>
        <v>33707</v>
      </c>
      <c r="D2">
        <f>'总表'!M8+'总表'!M9+'总表'!M10+'总表'!M11+'总表'!M12+'总表'!M16+'总表'!M19+'总表'!M20+'总表'!M21+'总表'!M22+'总表'!M23+'总表'!M24+'总表'!M39+'总表'!M40+'总表'!M41+'总表'!M42+'总表'!M43+'总表'!M44+'总表'!M45+'总表'!M46+'总表'!M47+'总表'!M48+'总表'!M49+'总表'!M50</f>
        <v>197208</v>
      </c>
      <c r="E2" s="1">
        <f>D2/B2</f>
        <v>0.3420661902449178</v>
      </c>
    </row>
    <row r="3" spans="1:5" ht="13.5">
      <c r="A3" t="s">
        <v>347</v>
      </c>
      <c r="B3">
        <f>'总表'!K5-B2</f>
        <v>1154199</v>
      </c>
      <c r="C3">
        <f>'总表'!L5-C2</f>
        <v>138818</v>
      </c>
      <c r="D3">
        <f>'总表'!M5-D2</f>
        <v>881278</v>
      </c>
      <c r="E3" s="1">
        <f>D3/B3</f>
        <v>0.7635407758973972</v>
      </c>
    </row>
    <row r="4" spans="1:5" ht="13.5">
      <c r="A4" t="s">
        <v>348</v>
      </c>
      <c r="B4">
        <f>'总表'!K20+'总表'!K21+'总表'!K22+'总表'!K23+'总表'!K34+'总表'!K39+'总表'!K40+'总表'!K41+'总表'!K42+'总表'!K43+'总表'!K44+'总表'!K45+'总表'!K46+'总表'!K47+'总表'!K48+'总表'!K49+'总表'!K50+'总表'!K51+'总表'!K52+'总表'!K53+'总表'!K54+'总表'!K55+'总表'!K56+'总表'!K57+'总表'!K58+'总表'!K59+'总表'!K60+'总表'!K61</f>
        <v>647489</v>
      </c>
      <c r="C4">
        <f>'总表'!L20+'总表'!L21+'总表'!L22+'总表'!L23+'总表'!L34+'总表'!L39+'总表'!L40+'总表'!L41+'总表'!L42+'总表'!L43+'总表'!L44+'总表'!L45+'总表'!L46+'总表'!L47+'总表'!L48+'总表'!L49+'总表'!L50+'总表'!L51+'总表'!L52+'总表'!L53+'总表'!L54+'总表'!L55+'总表'!L56+'总表'!L57+'总表'!L58+'总表'!L59+'总表'!L60+'总表'!L61</f>
        <v>66974</v>
      </c>
      <c r="D4">
        <f>'总表'!M20+'总表'!M21+'总表'!M22+'总表'!M23+'总表'!M34+'总表'!M39+'总表'!M40+'总表'!M41+'总表'!M42+'总表'!M43+'总表'!M44+'总表'!M45+'总表'!M46+'总表'!M47+'总表'!M48+'总表'!M49+'总表'!M50+'总表'!M51+'总表'!M52+'总表'!M53+'总表'!M54+'总表'!M55+'总表'!M56+'总表'!M57+'总表'!M58+'总表'!M59+'总表'!M60+'总表'!M61</f>
        <v>328168</v>
      </c>
      <c r="E4" s="1">
        <f>D4/B4</f>
        <v>0.5068317762927247</v>
      </c>
    </row>
    <row r="5" spans="1:5" ht="13.5">
      <c r="A5" t="s">
        <v>349</v>
      </c>
      <c r="B5">
        <f>'总表'!K5-B4</f>
        <v>1083230</v>
      </c>
      <c r="C5">
        <f>'总表'!L5-C4</f>
        <v>105551</v>
      </c>
      <c r="D5">
        <f>'总表'!M5-D4</f>
        <v>750318</v>
      </c>
      <c r="E5" s="1">
        <f>D5/B5</f>
        <v>0.6926673005732854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儋州市党政机关单位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dc:creator>
  <cp:keywords/>
  <dc:description/>
  <cp:lastModifiedBy>未定义</cp:lastModifiedBy>
  <cp:lastPrinted>2020-02-01T06:49:56Z</cp:lastPrinted>
  <dcterms:created xsi:type="dcterms:W3CDTF">2019-12-16T07:52:00Z</dcterms:created>
  <dcterms:modified xsi:type="dcterms:W3CDTF">2020-08-28T09:13:43Z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