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1" sheetId="1" r:id="rId1"/>
  </sheets>
  <definedNames>
    <definedName name="_xlnm._FilterDatabase" localSheetId="0" hidden="1">'1'!$A$2:$N$2</definedName>
  </definedNames>
  <calcPr calcId="144525"/>
</workbook>
</file>

<file path=xl/sharedStrings.xml><?xml version="1.0" encoding="utf-8"?>
<sst xmlns="http://schemas.openxmlformats.org/spreadsheetml/2006/main" count="2256" uniqueCount="929">
  <si>
    <t>2020年儋州市事业单位公开招聘工作人员资格审核第一批通过人员名单
（应届毕业生）</t>
  </si>
  <si>
    <t>序号</t>
  </si>
  <si>
    <t>姓名</t>
  </si>
  <si>
    <t>性别</t>
  </si>
  <si>
    <t>报考岗位</t>
  </si>
  <si>
    <t>身份证号</t>
  </si>
  <si>
    <t>101_管理岗1</t>
  </si>
  <si>
    <t>460003********4228</t>
  </si>
  <si>
    <t>460028********3212</t>
  </si>
  <si>
    <t>460003********3225</t>
  </si>
  <si>
    <t>460003********0029</t>
  </si>
  <si>
    <t>460003********462X</t>
  </si>
  <si>
    <t>460003********0224</t>
  </si>
  <si>
    <t>469003********6727</t>
  </si>
  <si>
    <t>460003********0214</t>
  </si>
  <si>
    <t>460003********4222</t>
  </si>
  <si>
    <t>460003********3040</t>
  </si>
  <si>
    <t>469003********3924</t>
  </si>
  <si>
    <t>460003********4641</t>
  </si>
  <si>
    <t>460003********3039</t>
  </si>
  <si>
    <t>460003********6820</t>
  </si>
  <si>
    <t>460003********5425</t>
  </si>
  <si>
    <t>460003********2621</t>
  </si>
  <si>
    <t>469003********7048</t>
  </si>
  <si>
    <t>460003********0242</t>
  </si>
  <si>
    <t>460003********4422</t>
  </si>
  <si>
    <t>460003********2291</t>
  </si>
  <si>
    <t>460003********7234</t>
  </si>
  <si>
    <t>460003********2627</t>
  </si>
  <si>
    <t>460003********2677</t>
  </si>
  <si>
    <t>460003********2655</t>
  </si>
  <si>
    <t>460003********3424</t>
  </si>
  <si>
    <t>460003********2428</t>
  </si>
  <si>
    <t>460003********1024</t>
  </si>
  <si>
    <t>460003********6612</t>
  </si>
  <si>
    <t>460003********2859</t>
  </si>
  <si>
    <t>460003********0414</t>
  </si>
  <si>
    <t>102_管理岗2</t>
  </si>
  <si>
    <t>460003********0627</t>
  </si>
  <si>
    <t>460003********4464</t>
  </si>
  <si>
    <t>460003********4082</t>
  </si>
  <si>
    <t>460003********4841</t>
  </si>
  <si>
    <t>460003********0014</t>
  </si>
  <si>
    <t>469003********302X</t>
  </si>
  <si>
    <t>469003********2741</t>
  </si>
  <si>
    <t>460003********384X</t>
  </si>
  <si>
    <t>460003********1611</t>
  </si>
  <si>
    <t>460003********3813</t>
  </si>
  <si>
    <t>460003********7637</t>
  </si>
  <si>
    <t>460003********4029</t>
  </si>
  <si>
    <t>460003********1627</t>
  </si>
  <si>
    <t>460003********2867</t>
  </si>
  <si>
    <t>460003********7225</t>
  </si>
  <si>
    <t>460003********2242</t>
  </si>
  <si>
    <t>460003********5426</t>
  </si>
  <si>
    <t>460003********2844</t>
  </si>
  <si>
    <t>460003********2444</t>
  </si>
  <si>
    <t>469003********3033</t>
  </si>
  <si>
    <t>460003********1624</t>
  </si>
  <si>
    <t>469003********6122</t>
  </si>
  <si>
    <t>460003********8323</t>
  </si>
  <si>
    <t>460003********4243</t>
  </si>
  <si>
    <t>460003********0217</t>
  </si>
  <si>
    <t>460003********0021</t>
  </si>
  <si>
    <t>460003********444X</t>
  </si>
  <si>
    <t>103_视频编辑</t>
  </si>
  <si>
    <t>460003********203X</t>
  </si>
  <si>
    <t>460003********6814</t>
  </si>
  <si>
    <t>460300********0017</t>
  </si>
  <si>
    <t>460003********2260</t>
  </si>
  <si>
    <t>460003********6026</t>
  </si>
  <si>
    <t>460003********2222</t>
  </si>
  <si>
    <t>460003********744X</t>
  </si>
  <si>
    <t>460003********002X</t>
  </si>
  <si>
    <t>460003********6826</t>
  </si>
  <si>
    <t>460003********0058</t>
  </si>
  <si>
    <t>460003********0618</t>
  </si>
  <si>
    <t>460003********4418</t>
  </si>
  <si>
    <t>104_技术员1</t>
  </si>
  <si>
    <t>460003********4055</t>
  </si>
  <si>
    <t>469003********2728</t>
  </si>
  <si>
    <t>460003********7213</t>
  </si>
  <si>
    <t>460003********6818</t>
  </si>
  <si>
    <t>460003********2620</t>
  </si>
  <si>
    <t>460003********5831</t>
  </si>
  <si>
    <t>460003********2611</t>
  </si>
  <si>
    <t>469023********5697</t>
  </si>
  <si>
    <t>105_技术员2</t>
  </si>
  <si>
    <t>460003********1419</t>
  </si>
  <si>
    <t>460027********2010</t>
  </si>
  <si>
    <t>460003********1629</t>
  </si>
  <si>
    <t>106_人力管理</t>
  </si>
  <si>
    <t>469003********0327</t>
  </si>
  <si>
    <t>460003********0615</t>
  </si>
  <si>
    <t>460003********2614</t>
  </si>
  <si>
    <t>460003********6892</t>
  </si>
  <si>
    <t>460003********4221</t>
  </si>
  <si>
    <t>460003********1421</t>
  </si>
  <si>
    <t>460003********3324</t>
  </si>
  <si>
    <t>469003********702X</t>
  </si>
  <si>
    <t>460003********2241</t>
  </si>
  <si>
    <t>460003********7644</t>
  </si>
  <si>
    <t>460003********2629</t>
  </si>
  <si>
    <t>460003********3038</t>
  </si>
  <si>
    <t>460003********6621</t>
  </si>
  <si>
    <t>460003********4224</t>
  </si>
  <si>
    <t>460003********2037</t>
  </si>
  <si>
    <t>460003********2424</t>
  </si>
  <si>
    <t>460003********4631</t>
  </si>
  <si>
    <t>107_综合管理</t>
  </si>
  <si>
    <t>460003********7841</t>
  </si>
  <si>
    <t>460003********3238</t>
  </si>
  <si>
    <t>460003********4417</t>
  </si>
  <si>
    <t>460003********2833</t>
  </si>
  <si>
    <t>460003********5449</t>
  </si>
  <si>
    <t>460003********8124</t>
  </si>
  <si>
    <t>469003********2428</t>
  </si>
  <si>
    <t>460003********1410</t>
  </si>
  <si>
    <t>460003********7645</t>
  </si>
  <si>
    <t>460003********242X</t>
  </si>
  <si>
    <t>108_文秘岗</t>
  </si>
  <si>
    <t>460003********4839</t>
  </si>
  <si>
    <t>460003********2427</t>
  </si>
  <si>
    <t>460003********2436</t>
  </si>
  <si>
    <t>469003********7329</t>
  </si>
  <si>
    <t>469003********7326</t>
  </si>
  <si>
    <t>460003********3840</t>
  </si>
  <si>
    <t>460003********4249</t>
  </si>
  <si>
    <t>460003********1826</t>
  </si>
  <si>
    <t>460003********8620</t>
  </si>
  <si>
    <t>460003********7620</t>
  </si>
  <si>
    <t>460003********7426</t>
  </si>
  <si>
    <t>460034********6116</t>
  </si>
  <si>
    <t>460027********6224</t>
  </si>
  <si>
    <t>460003********2824</t>
  </si>
  <si>
    <t>460300********0048</t>
  </si>
  <si>
    <t>110_环保管理岗</t>
  </si>
  <si>
    <t>460003********2691</t>
  </si>
  <si>
    <t>460003********2027</t>
  </si>
  <si>
    <t>460003********6419</t>
  </si>
  <si>
    <t>460003********2810</t>
  </si>
  <si>
    <t>469003********6480</t>
  </si>
  <si>
    <t>460003********2865</t>
  </si>
  <si>
    <t>460003********4659</t>
  </si>
  <si>
    <t>469003********0821</t>
  </si>
  <si>
    <t>111_规划管理岗</t>
  </si>
  <si>
    <t>460003********2674</t>
  </si>
  <si>
    <t>460003********0612</t>
  </si>
  <si>
    <t>460003********4857</t>
  </si>
  <si>
    <t>460003********2228</t>
  </si>
  <si>
    <t>460003********2890</t>
  </si>
  <si>
    <t>460003********6619</t>
  </si>
  <si>
    <t>460003********3031</t>
  </si>
  <si>
    <t>460003********0434</t>
  </si>
  <si>
    <t>469003********6439</t>
  </si>
  <si>
    <t>113_会计岗</t>
  </si>
  <si>
    <t>460003********2829</t>
  </si>
  <si>
    <t>460003********4612</t>
  </si>
  <si>
    <t>460003********4850</t>
  </si>
  <si>
    <t>460003********2426</t>
  </si>
  <si>
    <t>460003********1622</t>
  </si>
  <si>
    <t>460003********4650</t>
  </si>
  <si>
    <t>460003********2220</t>
  </si>
  <si>
    <t>460003********2847</t>
  </si>
  <si>
    <t>460003********0644</t>
  </si>
  <si>
    <t>460003********004X</t>
  </si>
  <si>
    <t>460003********2815</t>
  </si>
  <si>
    <t>460003********7411</t>
  </si>
  <si>
    <t>460003********3320</t>
  </si>
  <si>
    <t>460003********2640</t>
  </si>
  <si>
    <t>460003********2715</t>
  </si>
  <si>
    <t>469003********6442</t>
  </si>
  <si>
    <t>460003********4047</t>
  </si>
  <si>
    <t>460003********3011</t>
  </si>
  <si>
    <t>114_管理岗1</t>
  </si>
  <si>
    <t>469003********5625</t>
  </si>
  <si>
    <t>460003********0624</t>
  </si>
  <si>
    <t>460003********2811</t>
  </si>
  <si>
    <t>469023********7324</t>
  </si>
  <si>
    <t>460003********7028</t>
  </si>
  <si>
    <t>460003********7025</t>
  </si>
  <si>
    <t>460003********6838</t>
  </si>
  <si>
    <t>460003********2612</t>
  </si>
  <si>
    <t>460003********7618</t>
  </si>
  <si>
    <t>469003********6117</t>
  </si>
  <si>
    <t>460003********5825</t>
  </si>
  <si>
    <t>460002********0013</t>
  </si>
  <si>
    <t>460003********2306</t>
  </si>
  <si>
    <t>460003********2031</t>
  </si>
  <si>
    <t>460003********0418</t>
  </si>
  <si>
    <t>460003********5616</t>
  </si>
  <si>
    <t>460003********0219</t>
  </si>
  <si>
    <t>460003********3257</t>
  </si>
  <si>
    <t>460003********4426</t>
  </si>
  <si>
    <t>460003********2632</t>
  </si>
  <si>
    <t>460003********2236</t>
  </si>
  <si>
    <t>460003********0012</t>
  </si>
  <si>
    <t>460003********2413</t>
  </si>
  <si>
    <t>460003********2651</t>
  </si>
  <si>
    <t>460028********7215</t>
  </si>
  <si>
    <t>460003********2813</t>
  </si>
  <si>
    <t>460003********4617</t>
  </si>
  <si>
    <t>460003********3816</t>
  </si>
  <si>
    <t>115_管理岗2</t>
  </si>
  <si>
    <t>460003********2814</t>
  </si>
  <si>
    <t>460003********0218</t>
  </si>
  <si>
    <t>460003********7014</t>
  </si>
  <si>
    <t>460003********0221</t>
  </si>
  <si>
    <t>460003********3827</t>
  </si>
  <si>
    <t>460003********6622</t>
  </si>
  <si>
    <t>460003********4623</t>
  </si>
  <si>
    <t>460003********661X</t>
  </si>
  <si>
    <t>460003********4837</t>
  </si>
  <si>
    <t>460003********0424</t>
  </si>
  <si>
    <t>469003********7020</t>
  </si>
  <si>
    <t>460003********0823</t>
  </si>
  <si>
    <t>460003********621X</t>
  </si>
  <si>
    <t>460003********3036</t>
  </si>
  <si>
    <t>460003********4019</t>
  </si>
  <si>
    <t>460003********4286</t>
  </si>
  <si>
    <t>460003********5080</t>
  </si>
  <si>
    <t>460003********2446</t>
  </si>
  <si>
    <t>469003********0937</t>
  </si>
  <si>
    <t>460003********8327</t>
  </si>
  <si>
    <t>469003********7014</t>
  </si>
  <si>
    <t>460003********0032</t>
  </si>
  <si>
    <t>460003********2681</t>
  </si>
  <si>
    <t>469003********2783</t>
  </si>
  <si>
    <t>460003********2029</t>
  </si>
  <si>
    <t>469003********2710</t>
  </si>
  <si>
    <t>460003********3024</t>
  </si>
  <si>
    <t>460003********7325</t>
  </si>
  <si>
    <t>460003********2445</t>
  </si>
  <si>
    <t>460003********210X</t>
  </si>
  <si>
    <t>460003********2467</t>
  </si>
  <si>
    <t>460003********7622</t>
  </si>
  <si>
    <t>460003********3336</t>
  </si>
  <si>
    <t>460003********6623</t>
  </si>
  <si>
    <t>460003********6823</t>
  </si>
  <si>
    <t>469003********6723</t>
  </si>
  <si>
    <t>469003********2220</t>
  </si>
  <si>
    <t>460003********3221</t>
  </si>
  <si>
    <t>460003********2883</t>
  </si>
  <si>
    <t>460003********5821</t>
  </si>
  <si>
    <t>460003********0023</t>
  </si>
  <si>
    <t>460003********0227</t>
  </si>
  <si>
    <t>460003********2626</t>
  </si>
  <si>
    <t>460003********1446</t>
  </si>
  <si>
    <t>460003********6645</t>
  </si>
  <si>
    <t>460003********2025</t>
  </si>
  <si>
    <t>460003********3525</t>
  </si>
  <si>
    <t>460003********4440</t>
  </si>
  <si>
    <t>460003********3125</t>
  </si>
  <si>
    <t>460003********2040</t>
  </si>
  <si>
    <t>460003********7623</t>
  </si>
  <si>
    <t>460003********2095</t>
  </si>
  <si>
    <t>460003********4300</t>
  </si>
  <si>
    <t>460003********4017</t>
  </si>
  <si>
    <t>469003********5012</t>
  </si>
  <si>
    <t>460003********263X</t>
  </si>
  <si>
    <t>460003********4428</t>
  </si>
  <si>
    <t>460003********4235</t>
  </si>
  <si>
    <t>460003********0022</t>
  </si>
  <si>
    <t>460003********3065</t>
  </si>
  <si>
    <t>460003********3823</t>
  </si>
  <si>
    <t>421182********0362</t>
  </si>
  <si>
    <t>460003********4014</t>
  </si>
  <si>
    <t>460003********3828</t>
  </si>
  <si>
    <t>460003********5641</t>
  </si>
  <si>
    <t>460003********4010</t>
  </si>
  <si>
    <t>460003********7827</t>
  </si>
  <si>
    <t>460003********2447</t>
  </si>
  <si>
    <t>460003********2054</t>
  </si>
  <si>
    <t>460003********6632</t>
  </si>
  <si>
    <t>460003********0213</t>
  </si>
  <si>
    <t>460003********4232</t>
  </si>
  <si>
    <t>460003********4427</t>
  </si>
  <si>
    <t>460003********8325</t>
  </si>
  <si>
    <t>469003********2427</t>
  </si>
  <si>
    <t>460003********4460</t>
  </si>
  <si>
    <t>460003********0425</t>
  </si>
  <si>
    <t>460003********3222</t>
  </si>
  <si>
    <t>460003********2419</t>
  </si>
  <si>
    <t>460003********1811</t>
  </si>
  <si>
    <t>469003********2725</t>
  </si>
  <si>
    <t>460003********290X</t>
  </si>
  <si>
    <t>460003********4071</t>
  </si>
  <si>
    <t>469003********6127</t>
  </si>
  <si>
    <t>460003********4049</t>
  </si>
  <si>
    <t>460003********7412</t>
  </si>
  <si>
    <t>469003********2213</t>
  </si>
  <si>
    <t>460003********3345</t>
  </si>
  <si>
    <t>460003********1829</t>
  </si>
  <si>
    <t>460003********442X</t>
  </si>
  <si>
    <t>460003********2459</t>
  </si>
  <si>
    <t>460003********4225</t>
  </si>
  <si>
    <t>460003********3326</t>
  </si>
  <si>
    <t>460003********4282</t>
  </si>
  <si>
    <t>460003********4423</t>
  </si>
  <si>
    <t>460003********2635</t>
  </si>
  <si>
    <t>460003********7245</t>
  </si>
  <si>
    <t>116_管理岗</t>
  </si>
  <si>
    <t>460003********3285</t>
  </si>
  <si>
    <t>460003********2013</t>
  </si>
  <si>
    <t>460003********0229</t>
  </si>
  <si>
    <t>460003********4620</t>
  </si>
  <si>
    <t>460003********5224</t>
  </si>
  <si>
    <t>460003********302X</t>
  </si>
  <si>
    <t>460003********7428</t>
  </si>
  <si>
    <t>460003********4229</t>
  </si>
  <si>
    <t>460003********4040</t>
  </si>
  <si>
    <t>460003********1026</t>
  </si>
  <si>
    <t>118_管理岗</t>
  </si>
  <si>
    <t>460003********3220</t>
  </si>
  <si>
    <t>460003********1021</t>
  </si>
  <si>
    <t>460003********3068</t>
  </si>
  <si>
    <t>460003********2641</t>
  </si>
  <si>
    <t>460003********0812</t>
  </si>
  <si>
    <t>469003********0320</t>
  </si>
  <si>
    <t>460003********3018</t>
  </si>
  <si>
    <t>460003********3441</t>
  </si>
  <si>
    <t>460003********5623</t>
  </si>
  <si>
    <t>460003********4223</t>
  </si>
  <si>
    <t>460003********3023</t>
  </si>
  <si>
    <t>460003********5422</t>
  </si>
  <si>
    <t>460003********2244</t>
  </si>
  <si>
    <t>460003********4022</t>
  </si>
  <si>
    <t>460003********426X</t>
  </si>
  <si>
    <t>460003********5639</t>
  </si>
  <si>
    <t>469003********2785</t>
  </si>
  <si>
    <t>460003********7624</t>
  </si>
  <si>
    <t>460003********5424</t>
  </si>
  <si>
    <t>460003********4218</t>
  </si>
  <si>
    <t>460003********3049</t>
  </si>
  <si>
    <t>460003********0827</t>
  </si>
  <si>
    <t>460003********266X</t>
  </si>
  <si>
    <t>460003********2252</t>
  </si>
  <si>
    <t>460003********1827</t>
  </si>
  <si>
    <t>460003********1464</t>
  </si>
  <si>
    <t>469003********6447</t>
  </si>
  <si>
    <t>460003********3426</t>
  </si>
  <si>
    <t>460003********4613</t>
  </si>
  <si>
    <t>460003********3422</t>
  </si>
  <si>
    <t>119_管理岗</t>
  </si>
  <si>
    <t>460003********2820</t>
  </si>
  <si>
    <t>460003********3829</t>
  </si>
  <si>
    <t>460003********041X</t>
  </si>
  <si>
    <t>460003********2452</t>
  </si>
  <si>
    <t>460003********3210</t>
  </si>
  <si>
    <t>460003********7821</t>
  </si>
  <si>
    <t>469003********1213</t>
  </si>
  <si>
    <t>120_管理岗1</t>
  </si>
  <si>
    <t>460003********1422</t>
  </si>
  <si>
    <t>460003********4262</t>
  </si>
  <si>
    <t>460003********1620</t>
  </si>
  <si>
    <t>460003********7641</t>
  </si>
  <si>
    <t>469003********5326</t>
  </si>
  <si>
    <t>460003********4277</t>
  </si>
  <si>
    <t>460003********0226</t>
  </si>
  <si>
    <t>121_管理岗2</t>
  </si>
  <si>
    <t>460003********0216</t>
  </si>
  <si>
    <t>469003********2729</t>
  </si>
  <si>
    <t>469003********3520</t>
  </si>
  <si>
    <t>460003********4242</t>
  </si>
  <si>
    <t>469003********7019</t>
  </si>
  <si>
    <t>460003********0228</t>
  </si>
  <si>
    <t>460003********2843</t>
  </si>
  <si>
    <t>460003********001X</t>
  </si>
  <si>
    <t>122_管理岗3</t>
  </si>
  <si>
    <t>460003********4649</t>
  </si>
  <si>
    <t>460003********3228</t>
  </si>
  <si>
    <t>460003********262X</t>
  </si>
  <si>
    <t>460003********4828</t>
  </si>
  <si>
    <t>460003********4643</t>
  </si>
  <si>
    <t>123_管理岗</t>
  </si>
  <si>
    <t>460003********0820</t>
  </si>
  <si>
    <t>460003********424X</t>
  </si>
  <si>
    <t>460003********2268</t>
  </si>
  <si>
    <t>460003********2214</t>
  </si>
  <si>
    <t>460003********1441</t>
  </si>
  <si>
    <t>469003********5640</t>
  </si>
  <si>
    <t>460003********2060</t>
  </si>
  <si>
    <t>125_自然保护地技术岗</t>
  </si>
  <si>
    <t>460003********4046</t>
  </si>
  <si>
    <t>460003********2227</t>
  </si>
  <si>
    <t>460003********7024</t>
  </si>
  <si>
    <t>460003********0244</t>
  </si>
  <si>
    <t>128_管理岗</t>
  </si>
  <si>
    <t>460003********4628</t>
  </si>
  <si>
    <t>460003********2687</t>
  </si>
  <si>
    <t>460003********0020</t>
  </si>
  <si>
    <t>460003********8229</t>
  </si>
  <si>
    <t>460003********2835</t>
  </si>
  <si>
    <t>460003********8825</t>
  </si>
  <si>
    <t>460003********3044</t>
  </si>
  <si>
    <t>460003********1824</t>
  </si>
  <si>
    <t>460003********5222</t>
  </si>
  <si>
    <t>460003********1212</t>
  </si>
  <si>
    <t>460003********3012</t>
  </si>
  <si>
    <t>460003********6638</t>
  </si>
  <si>
    <t>460003********4062</t>
  </si>
  <si>
    <t>469003********4827</t>
  </si>
  <si>
    <t>460003********4045</t>
  </si>
  <si>
    <t>460003********832X</t>
  </si>
  <si>
    <t>460003********542X</t>
  </si>
  <si>
    <t>460003********4844</t>
  </si>
  <si>
    <t>460003********0620</t>
  </si>
  <si>
    <t>460003********2125</t>
  </si>
  <si>
    <t>460003********2647</t>
  </si>
  <si>
    <t>469003********6422</t>
  </si>
  <si>
    <t>460003********4415</t>
  </si>
  <si>
    <t>460003********5429</t>
  </si>
  <si>
    <t>460003********3262</t>
  </si>
  <si>
    <t>460003********2229</t>
  </si>
  <si>
    <t>460003********1426</t>
  </si>
  <si>
    <t>460003********3323</t>
  </si>
  <si>
    <t>511622********1049</t>
  </si>
  <si>
    <t>469003********9520</t>
  </si>
  <si>
    <t>460003********2217</t>
  </si>
  <si>
    <t>469003********2210</t>
  </si>
  <si>
    <t>460003********342X</t>
  </si>
  <si>
    <t>460003********2476</t>
  </si>
  <si>
    <t>460003********0848</t>
  </si>
  <si>
    <t>460003********4638</t>
  </si>
  <si>
    <t>460003********2886</t>
  </si>
  <si>
    <t>460003********2210</t>
  </si>
  <si>
    <t>460003********3047</t>
  </si>
  <si>
    <t>460003********4292</t>
  </si>
  <si>
    <t>460003********2610</t>
  </si>
  <si>
    <t>460003********6023</t>
  </si>
  <si>
    <t>460003********2028</t>
  </si>
  <si>
    <t>469003********6110</t>
  </si>
  <si>
    <t>460003********4443</t>
  </si>
  <si>
    <t>460003********4610</t>
  </si>
  <si>
    <t>460003********4848</t>
  </si>
  <si>
    <t>460003********2052</t>
  </si>
  <si>
    <t>460003********3960</t>
  </si>
  <si>
    <t>469003********6423</t>
  </si>
  <si>
    <t>460003********2434</t>
  </si>
  <si>
    <t>460003********4621</t>
  </si>
  <si>
    <t>460003********681X</t>
  </si>
  <si>
    <t>460003********4824</t>
  </si>
  <si>
    <t>460003********0840</t>
  </si>
  <si>
    <t>460003********3086</t>
  </si>
  <si>
    <t>460004********2624</t>
  </si>
  <si>
    <t>469003********562X</t>
  </si>
  <si>
    <t>460003********3224</t>
  </si>
  <si>
    <t>460003********1218</t>
  </si>
  <si>
    <t>460003********4819</t>
  </si>
  <si>
    <t>460003********6640</t>
  </si>
  <si>
    <t>469003********1720</t>
  </si>
  <si>
    <t>460003********4722</t>
  </si>
  <si>
    <t>460003********3826</t>
  </si>
  <si>
    <t>460003********7216</t>
  </si>
  <si>
    <t>460003********1825</t>
  </si>
  <si>
    <t>460003********425X</t>
  </si>
  <si>
    <t>460003********5613</t>
  </si>
  <si>
    <t>460003********4028</t>
  </si>
  <si>
    <t>460003********404X</t>
  </si>
  <si>
    <t>460003********0047</t>
  </si>
  <si>
    <t>460003********6229</t>
  </si>
  <si>
    <t>460003********7826</t>
  </si>
  <si>
    <t>460003********2625</t>
  </si>
  <si>
    <t>460003********0442</t>
  </si>
  <si>
    <t>460003********6845</t>
  </si>
  <si>
    <t>460003********5823</t>
  </si>
  <si>
    <t>469003********2769</t>
  </si>
  <si>
    <t>460003********7823</t>
  </si>
  <si>
    <t>460003********4454</t>
  </si>
  <si>
    <t>460003********4220</t>
  </si>
  <si>
    <t>460003********2225</t>
  </si>
  <si>
    <t>460003********8814</t>
  </si>
  <si>
    <t>469003********1716</t>
  </si>
  <si>
    <t>469003********6128</t>
  </si>
  <si>
    <t>460003********742X</t>
  </si>
  <si>
    <t>460003********0630</t>
  </si>
  <si>
    <t>460003********0623</t>
  </si>
  <si>
    <t>460003********4180</t>
  </si>
  <si>
    <t>460003********2469</t>
  </si>
  <si>
    <t>460003********2023</t>
  </si>
  <si>
    <t>460003********6410</t>
  </si>
  <si>
    <t>460003********2066</t>
  </si>
  <si>
    <t>460003********2012</t>
  </si>
  <si>
    <t>130_管理岗2</t>
  </si>
  <si>
    <t>460003********741X</t>
  </si>
  <si>
    <t>460003********4034</t>
  </si>
  <si>
    <t>131_管理岗3</t>
  </si>
  <si>
    <t>460003********7219</t>
  </si>
  <si>
    <t>460003********2619</t>
  </si>
  <si>
    <t>460003********3033</t>
  </si>
  <si>
    <t>132_专业技术岗1</t>
  </si>
  <si>
    <t>460003********4634</t>
  </si>
  <si>
    <t>460003********3427</t>
  </si>
  <si>
    <t>469003********241X</t>
  </si>
  <si>
    <t>133_专业技术岗2</t>
  </si>
  <si>
    <t>460003********0420</t>
  </si>
  <si>
    <t>460003********2415</t>
  </si>
  <si>
    <t>460003********3212</t>
  </si>
  <si>
    <t>460003********7686</t>
  </si>
  <si>
    <t>469003********3029</t>
  </si>
  <si>
    <t>134_管理岗</t>
  </si>
  <si>
    <t>469003********192X</t>
  </si>
  <si>
    <t>460003********4231</t>
  </si>
  <si>
    <t>460102********2419</t>
  </si>
  <si>
    <t>460003********0025</t>
  </si>
  <si>
    <t>460003********7067</t>
  </si>
  <si>
    <t>136_游泳教练岗</t>
  </si>
  <si>
    <t>460003********7635</t>
  </si>
  <si>
    <t>460003********4528</t>
  </si>
  <si>
    <t>460003********2490</t>
  </si>
  <si>
    <t>137_综合管理岗</t>
  </si>
  <si>
    <t>460003********7015</t>
  </si>
  <si>
    <t>460003********3019</t>
  </si>
  <si>
    <t>460003********0428</t>
  </si>
  <si>
    <t>460003********3017</t>
  </si>
  <si>
    <t>460003********5842</t>
  </si>
  <si>
    <t>460003********1849</t>
  </si>
  <si>
    <t>138_项目管理岗</t>
  </si>
  <si>
    <t>460003********0013</t>
  </si>
  <si>
    <t>139_管理岗</t>
  </si>
  <si>
    <t>460003********4825</t>
  </si>
  <si>
    <t>460003********2263</t>
  </si>
  <si>
    <t>460003********2264</t>
  </si>
  <si>
    <t>460003********2825</t>
  </si>
  <si>
    <t>460003********4234</t>
  </si>
  <si>
    <t>460003********303X</t>
  </si>
  <si>
    <t>460003********3054</t>
  </si>
  <si>
    <t>469003********5629</t>
  </si>
  <si>
    <t>460003********3227</t>
  </si>
  <si>
    <t>460003********7828</t>
  </si>
  <si>
    <t>460003********2232</t>
  </si>
  <si>
    <t>469003********6420</t>
  </si>
  <si>
    <t>140_管理岗1</t>
  </si>
  <si>
    <t>460003********0026</t>
  </si>
  <si>
    <t>469003********6126</t>
  </si>
  <si>
    <t>460030********0029</t>
  </si>
  <si>
    <t>460003********2022</t>
  </si>
  <si>
    <t>469003********2724</t>
  </si>
  <si>
    <t>144_管理岗3</t>
  </si>
  <si>
    <t>469003********6728</t>
  </si>
  <si>
    <t>460003********7721</t>
  </si>
  <si>
    <t>460003********4626</t>
  </si>
  <si>
    <t>460003********221X</t>
  </si>
  <si>
    <t>460003********4064</t>
  </si>
  <si>
    <t>460001********0712</t>
  </si>
  <si>
    <t>460003********2618</t>
  </si>
  <si>
    <t>460003********7613</t>
  </si>
  <si>
    <t>469003********6721</t>
  </si>
  <si>
    <t>460003********2617</t>
  </si>
  <si>
    <t>460003********0617</t>
  </si>
  <si>
    <t>460003********668X</t>
  </si>
  <si>
    <t>460003********1810</t>
  </si>
  <si>
    <t>460003********3928</t>
  </si>
  <si>
    <t>145_管理岗</t>
  </si>
  <si>
    <t>460003********7701</t>
  </si>
  <si>
    <t>460003********4041</t>
  </si>
  <si>
    <t>460003********0849</t>
  </si>
  <si>
    <t>460003********2464</t>
  </si>
  <si>
    <t>146_管理岗</t>
  </si>
  <si>
    <t>460003********0621</t>
  </si>
  <si>
    <t>469003********503X</t>
  </si>
  <si>
    <t>460003********0210</t>
  </si>
  <si>
    <t>460003********2226</t>
  </si>
  <si>
    <t>460003********0613</t>
  </si>
  <si>
    <t>460003********0220</t>
  </si>
  <si>
    <t>460003********2018</t>
  </si>
  <si>
    <t>460003********6827</t>
  </si>
  <si>
    <t>460003********1029</t>
  </si>
  <si>
    <t>460003********7037</t>
  </si>
  <si>
    <t>460003********5647</t>
  </si>
  <si>
    <t>460003********0028</t>
  </si>
  <si>
    <t>460003********042X</t>
  </si>
  <si>
    <t>460003********3843</t>
  </si>
  <si>
    <t>460003********6616</t>
  </si>
  <si>
    <t>460003********4194</t>
  </si>
  <si>
    <t>460003********3022</t>
  </si>
  <si>
    <t>460003********1822</t>
  </si>
  <si>
    <t>460002********0828</t>
  </si>
  <si>
    <t>147_专业技术岗</t>
  </si>
  <si>
    <t>460003********2462</t>
  </si>
  <si>
    <t>460003********5813</t>
  </si>
  <si>
    <t>460003********6637</t>
  </si>
  <si>
    <t>460003********1019</t>
  </si>
  <si>
    <t>460003********4258</t>
  </si>
  <si>
    <t>460003********0211</t>
  </si>
  <si>
    <t>460003********2038</t>
  </si>
  <si>
    <t>460003********6610</t>
  </si>
  <si>
    <t>460003********4247</t>
  </si>
  <si>
    <t>460003********3284</t>
  </si>
  <si>
    <t>460003********023X</t>
  </si>
  <si>
    <t>469003********6118</t>
  </si>
  <si>
    <t>460003********2442</t>
  </si>
  <si>
    <t>460003********2818</t>
  </si>
  <si>
    <t>460003********6813</t>
  </si>
  <si>
    <t>148_管理岗</t>
  </si>
  <si>
    <t>460003********2642</t>
  </si>
  <si>
    <t>460003********6634</t>
  </si>
  <si>
    <t>469003********2794</t>
  </si>
  <si>
    <t>460003********3070</t>
  </si>
  <si>
    <t>460003********5822</t>
  </si>
  <si>
    <t>460003********0610</t>
  </si>
  <si>
    <t>460003********2441</t>
  </si>
  <si>
    <t>460003********7642</t>
  </si>
  <si>
    <t>460003********8514</t>
  </si>
  <si>
    <t>460003********204X</t>
  </si>
  <si>
    <t>460003********6846</t>
  </si>
  <si>
    <t>469003********4623</t>
  </si>
  <si>
    <t>460003********2248</t>
  </si>
  <si>
    <t>469003********3021</t>
  </si>
  <si>
    <t>460027********6227</t>
  </si>
  <si>
    <t>460003********202X</t>
  </si>
  <si>
    <t>460003********0628</t>
  </si>
  <si>
    <t>149_管理岗</t>
  </si>
  <si>
    <t>431230********0025</t>
  </si>
  <si>
    <t>魏晓意</t>
  </si>
  <si>
    <t>女</t>
  </si>
  <si>
    <t>460003********0649</t>
  </si>
  <si>
    <t>150_管理岗</t>
  </si>
  <si>
    <t>469003********2788</t>
  </si>
  <si>
    <t>460003********4027</t>
  </si>
  <si>
    <t>460003********0049</t>
  </si>
  <si>
    <t>460003********0024</t>
  </si>
  <si>
    <t>460003********3445</t>
  </si>
  <si>
    <t>460003********0027</t>
  </si>
  <si>
    <t>460003********2856</t>
  </si>
  <si>
    <t>460003********5445</t>
  </si>
  <si>
    <t>460003********5817</t>
  </si>
  <si>
    <t>450922********370X</t>
  </si>
  <si>
    <t>469003********6720</t>
  </si>
  <si>
    <t>460003********5622</t>
  </si>
  <si>
    <t>460003********5226</t>
  </si>
  <si>
    <t>460003********2223</t>
  </si>
  <si>
    <t>460003********4058</t>
  </si>
  <si>
    <t>460003********2021</t>
  </si>
  <si>
    <t>460003********7034</t>
  </si>
  <si>
    <t>460003********3026</t>
  </si>
  <si>
    <t>460003********3321</t>
  </si>
  <si>
    <t>460003********6618</t>
  </si>
  <si>
    <t>469003********7311</t>
  </si>
  <si>
    <t>460003********5423</t>
  </si>
  <si>
    <t>460003********222X</t>
  </si>
  <si>
    <t>460003********1812</t>
  </si>
  <si>
    <t>460003********4420</t>
  </si>
  <si>
    <t>469003********2762</t>
  </si>
  <si>
    <t>460003********4829</t>
  </si>
  <si>
    <t>460003********4227</t>
  </si>
  <si>
    <t>460003********2450</t>
  </si>
  <si>
    <t>460003********7018</t>
  </si>
  <si>
    <t>469003********2426</t>
  </si>
  <si>
    <t>460003********2439</t>
  </si>
  <si>
    <t>460003********0811</t>
  </si>
  <si>
    <t>460003********2421</t>
  </si>
  <si>
    <t>460003********0017</t>
  </si>
  <si>
    <t>460003********2889</t>
  </si>
  <si>
    <t>460003********483X</t>
  </si>
  <si>
    <t>460003********0427</t>
  </si>
  <si>
    <t>460003********3069</t>
  </si>
  <si>
    <t>460003********2845</t>
  </si>
  <si>
    <t>460003********762X</t>
  </si>
  <si>
    <t>460003********4421</t>
  </si>
  <si>
    <t>460003********2053</t>
  </si>
  <si>
    <t>469003********4414</t>
  </si>
  <si>
    <t>469007********3865</t>
  </si>
  <si>
    <t>469003********122X</t>
  </si>
  <si>
    <t>460003********4089</t>
  </si>
  <si>
    <t>460003********461X</t>
  </si>
  <si>
    <t>460003********4447</t>
  </si>
  <si>
    <t>460003********2429</t>
  </si>
  <si>
    <t>460003********2045</t>
  </si>
  <si>
    <t>460003********4625</t>
  </si>
  <si>
    <t>460003********4263</t>
  </si>
  <si>
    <t>460003********4838</t>
  </si>
  <si>
    <t>469003********5652</t>
  </si>
  <si>
    <t>460003********5243</t>
  </si>
  <si>
    <t>460003********0222</t>
  </si>
  <si>
    <t>460003********7698</t>
  </si>
  <si>
    <t>460003********4694</t>
  </si>
  <si>
    <t>460003********3211</t>
  </si>
  <si>
    <t>460003********8822</t>
  </si>
  <si>
    <t>460003********1010</t>
  </si>
  <si>
    <t>469003********6716</t>
  </si>
  <si>
    <t>460003********241X</t>
  </si>
  <si>
    <t>460003********2247</t>
  </si>
  <si>
    <t>460003********7629</t>
  </si>
  <si>
    <t>460003********3448</t>
  </si>
  <si>
    <t>460003********082X</t>
  </si>
  <si>
    <t>469003********6111</t>
  </si>
  <si>
    <t>460003********3020</t>
  </si>
  <si>
    <t>469003********0921</t>
  </si>
  <si>
    <t>460003********4261</t>
  </si>
  <si>
    <t>460003********682X</t>
  </si>
  <si>
    <t>460003********5218</t>
  </si>
  <si>
    <t>151_管理岗</t>
  </si>
  <si>
    <t>460003********2666</t>
  </si>
  <si>
    <t>460003********261X</t>
  </si>
  <si>
    <t>460003********2449</t>
  </si>
  <si>
    <t>460003********0212</t>
  </si>
  <si>
    <t>152_管理岗</t>
  </si>
  <si>
    <t>460003********2416</t>
  </si>
  <si>
    <t>460003********6624</t>
  </si>
  <si>
    <t>460003********2420</t>
  </si>
  <si>
    <t>陆宣后</t>
  </si>
  <si>
    <t>460029********7650</t>
  </si>
  <si>
    <t>153_管理岗</t>
  </si>
  <si>
    <t>460003********6413</t>
  </si>
  <si>
    <t>460003********2412</t>
  </si>
  <si>
    <t>460003********2682</t>
  </si>
  <si>
    <t>460003********4639</t>
  </si>
  <si>
    <t>460003********4663</t>
  </si>
  <si>
    <t>155_管理岗</t>
  </si>
  <si>
    <t>460003********382X</t>
  </si>
  <si>
    <t>460003********0048</t>
  </si>
  <si>
    <t>460003********403X</t>
  </si>
  <si>
    <t>469003********5627</t>
  </si>
  <si>
    <t>156_管理岗</t>
  </si>
  <si>
    <t>460003********301X</t>
  </si>
  <si>
    <t>460003********7011</t>
  </si>
  <si>
    <t>460003********3453</t>
  </si>
  <si>
    <t>460003********3123</t>
  </si>
  <si>
    <t>460003********3025</t>
  </si>
  <si>
    <t>460003********4023</t>
  </si>
  <si>
    <t>460003********3021</t>
  </si>
  <si>
    <t>460003********3812</t>
  </si>
  <si>
    <t>460003********3046</t>
  </si>
  <si>
    <t>460003********2822</t>
  </si>
  <si>
    <t>460003********0445</t>
  </si>
  <si>
    <t>469003********5029</t>
  </si>
  <si>
    <t>460003********0432</t>
  </si>
  <si>
    <t>460003********3029</t>
  </si>
  <si>
    <t>460003********3057</t>
  </si>
  <si>
    <t>460003********3043</t>
  </si>
  <si>
    <t>460003********2838</t>
  </si>
  <si>
    <t>460003********3015</t>
  </si>
  <si>
    <t>460003********4254</t>
  </si>
  <si>
    <t>460003********2410</t>
  </si>
  <si>
    <t>460003********3027</t>
  </si>
  <si>
    <t>薛海波</t>
  </si>
  <si>
    <t>男</t>
  </si>
  <si>
    <t>460003********3035</t>
  </si>
  <si>
    <t>157_管理岗</t>
  </si>
  <si>
    <t>469003********1916</t>
  </si>
  <si>
    <t>469003********7024</t>
  </si>
  <si>
    <t>460003********5216</t>
  </si>
  <si>
    <t>460003********2019</t>
  </si>
  <si>
    <t>460003********0018</t>
  </si>
  <si>
    <t>460003********2237</t>
  </si>
  <si>
    <t>460003********5669</t>
  </si>
  <si>
    <t>469003********7328</t>
  </si>
  <si>
    <t>460003********7617</t>
  </si>
  <si>
    <t>460003********2033</t>
  </si>
  <si>
    <t>460003********2636</t>
  </si>
  <si>
    <t>460003********7671</t>
  </si>
  <si>
    <t>460003********2215</t>
  </si>
  <si>
    <t>469003********172X</t>
  </si>
  <si>
    <t>460003********2494</t>
  </si>
  <si>
    <t>460003********2014</t>
  </si>
  <si>
    <t>460003********422X</t>
  </si>
  <si>
    <t>460003********2062</t>
  </si>
  <si>
    <t>460003********2841</t>
  </si>
  <si>
    <t>460003********223X</t>
  </si>
  <si>
    <t>460003********406X</t>
  </si>
  <si>
    <t>469003********6724</t>
  </si>
  <si>
    <t>460003********2302</t>
  </si>
  <si>
    <t>460003********2645</t>
  </si>
  <si>
    <t>460003********6688</t>
  </si>
  <si>
    <t>460003********6654</t>
  </si>
  <si>
    <t>460031********4426</t>
  </si>
  <si>
    <t>460003********182X</t>
  </si>
  <si>
    <t>460003********2492</t>
  </si>
  <si>
    <t>460003********0410</t>
  </si>
  <si>
    <t>469003********7023</t>
  </si>
  <si>
    <t>460003********4024</t>
  </si>
  <si>
    <t>460003********4226</t>
  </si>
  <si>
    <t>460003********2433</t>
  </si>
  <si>
    <t>460003********2020</t>
  </si>
  <si>
    <t>460003********7026</t>
  </si>
  <si>
    <t>460003********3820</t>
  </si>
  <si>
    <t>460003********2041</t>
  </si>
  <si>
    <t>460003********2646</t>
  </si>
  <si>
    <t>460003********4048</t>
  </si>
  <si>
    <t>460003********2837</t>
  </si>
  <si>
    <t>158_管理岗</t>
  </si>
  <si>
    <t>460003********2234</t>
  </si>
  <si>
    <t>469003********3523</t>
  </si>
  <si>
    <t>460003********2016</t>
  </si>
  <si>
    <t>160_管理岗</t>
  </si>
  <si>
    <t>460003********2265</t>
  </si>
  <si>
    <t>460003********8221</t>
  </si>
  <si>
    <t>469003********2791</t>
  </si>
  <si>
    <t>460003********4020</t>
  </si>
  <si>
    <t>161_管理岗</t>
  </si>
  <si>
    <t>460003********6625</t>
  </si>
  <si>
    <t>460003********662X</t>
  </si>
  <si>
    <t>469003********5078</t>
  </si>
  <si>
    <t>469003********502X</t>
  </si>
  <si>
    <t>460003********6636</t>
  </si>
  <si>
    <t>163_管理岗</t>
  </si>
  <si>
    <t>460003********2422</t>
  </si>
  <si>
    <t>460003********3089</t>
  </si>
  <si>
    <t>460003********0035</t>
  </si>
  <si>
    <t>460003********6617</t>
  </si>
  <si>
    <t>460003********4436</t>
  </si>
  <si>
    <t>460003********4648</t>
  </si>
  <si>
    <t>460003********6271</t>
  </si>
  <si>
    <t>469003********2721</t>
  </si>
  <si>
    <t>460003********2432</t>
  </si>
  <si>
    <t>469003********2752</t>
  </si>
  <si>
    <t>460003********5832</t>
  </si>
  <si>
    <t>460003********5866</t>
  </si>
  <si>
    <t>460003********602X</t>
  </si>
  <si>
    <t>460003********5012</t>
  </si>
  <si>
    <t>460003********273X</t>
  </si>
  <si>
    <t>460003********3253</t>
  </si>
  <si>
    <t>460003********6022</t>
  </si>
  <si>
    <t>460003********6644</t>
  </si>
  <si>
    <t>460003********7687</t>
  </si>
  <si>
    <t>460003********0019</t>
  </si>
  <si>
    <t>460003********6627</t>
  </si>
  <si>
    <t>460003********4680</t>
  </si>
  <si>
    <t>469003********6413</t>
  </si>
  <si>
    <t>460003********5015</t>
  </si>
  <si>
    <t>469003********5014</t>
  </si>
  <si>
    <t>460003********2270</t>
  </si>
  <si>
    <t>460003********5828</t>
  </si>
  <si>
    <t>460003********3230</t>
  </si>
  <si>
    <t>460003********6613</t>
  </si>
  <si>
    <t>460003********423X</t>
  </si>
  <si>
    <t>460003********3053</t>
  </si>
  <si>
    <t>460003********4414</t>
  </si>
  <si>
    <t>469003********7011</t>
  </si>
  <si>
    <t>460003********7664</t>
  </si>
  <si>
    <t>460003********0419</t>
  </si>
  <si>
    <t>460003********5841</t>
  </si>
  <si>
    <t>469003********7918</t>
  </si>
  <si>
    <t>469003********1914</t>
  </si>
  <si>
    <t>469003********3725</t>
  </si>
  <si>
    <t>460003********5415</t>
  </si>
  <si>
    <t>460003********6029</t>
  </si>
  <si>
    <t>460003********2816</t>
  </si>
  <si>
    <t>郑永成</t>
  </si>
  <si>
    <t>460003********0619</t>
  </si>
  <si>
    <t>164_管理岗</t>
  </si>
  <si>
    <t>460003********5857</t>
  </si>
  <si>
    <t>460003********0233</t>
  </si>
  <si>
    <t>460003********2851</t>
  </si>
  <si>
    <t>460003********0814</t>
  </si>
  <si>
    <t>165_管理岗</t>
  </si>
  <si>
    <t>460003********5635</t>
  </si>
  <si>
    <t>460003********5614</t>
  </si>
  <si>
    <t>460003********5628</t>
  </si>
  <si>
    <t>460003********5629</t>
  </si>
  <si>
    <t>469003********0620</t>
  </si>
  <si>
    <t>460003********7017</t>
  </si>
  <si>
    <t>460003********7220</t>
  </si>
  <si>
    <t>469003********5645</t>
  </si>
  <si>
    <t>460003********5416</t>
  </si>
  <si>
    <t>460003********5665</t>
  </si>
  <si>
    <t>166_管理岗</t>
  </si>
  <si>
    <t>460003********2834</t>
  </si>
  <si>
    <t>167_管理岗1</t>
  </si>
  <si>
    <t>460003********2861</t>
  </si>
  <si>
    <t>460003********2821</t>
  </si>
  <si>
    <t>168_管理岗2</t>
  </si>
  <si>
    <t>469003********2780</t>
  </si>
  <si>
    <t>460003********2840</t>
  </si>
  <si>
    <t>171_管理岗</t>
  </si>
  <si>
    <t>460003********4051</t>
  </si>
  <si>
    <t>460003********282X</t>
  </si>
  <si>
    <t>460003********7638</t>
  </si>
  <si>
    <t>460003********7696</t>
  </si>
  <si>
    <t>460003********7688</t>
  </si>
  <si>
    <t>460003********7614</t>
  </si>
  <si>
    <t>172_管理岗</t>
  </si>
  <si>
    <t>460003********1025</t>
  </si>
  <si>
    <t>469003********5613</t>
  </si>
  <si>
    <t>460003********1014</t>
  </si>
  <si>
    <t>460003********7612</t>
  </si>
  <si>
    <t>460003********2832</t>
  </si>
  <si>
    <t>460003********0829</t>
  </si>
  <si>
    <t>469003********6465</t>
  </si>
  <si>
    <t>173_管理岗1</t>
  </si>
  <si>
    <t>460003********6811</t>
  </si>
  <si>
    <t>460003********6690</t>
  </si>
  <si>
    <t>175_管理岗</t>
  </si>
  <si>
    <t>460003********6825</t>
  </si>
  <si>
    <t>460003********6828</t>
  </si>
  <si>
    <t>469003********5010</t>
  </si>
  <si>
    <t>176_管理岗1</t>
  </si>
  <si>
    <t>460003********381X</t>
  </si>
  <si>
    <t>460003********0825</t>
  </si>
  <si>
    <t>460031********0814</t>
  </si>
  <si>
    <t>460003********1470</t>
  </si>
  <si>
    <t>460003********142X</t>
  </si>
  <si>
    <t>460003********0239</t>
  </si>
  <si>
    <t>460003********1435</t>
  </si>
  <si>
    <t>460003********3298</t>
  </si>
  <si>
    <t>460003********0429</t>
  </si>
  <si>
    <t>460003********1626</t>
  </si>
  <si>
    <t>460003********4250</t>
  </si>
  <si>
    <t>460029********1423</t>
  </si>
  <si>
    <t>460003********141X</t>
  </si>
  <si>
    <t>460003********0016</t>
  </si>
  <si>
    <t>460003********3223</t>
  </si>
  <si>
    <t>460003********1445</t>
  </si>
  <si>
    <t>460003********1475</t>
  </si>
  <si>
    <t>460003********8114</t>
  </si>
  <si>
    <t>460003********1430</t>
  </si>
  <si>
    <t>177_管理岗2</t>
  </si>
  <si>
    <t>460003********1647</t>
  </si>
  <si>
    <t>460003********4419</t>
  </si>
  <si>
    <t>460003********0234</t>
  </si>
  <si>
    <t>180_管理岗</t>
  </si>
  <si>
    <t>460003********4217</t>
  </si>
  <si>
    <t>183_管理岗</t>
  </si>
  <si>
    <t>460300********0022</t>
  </si>
  <si>
    <t>460003********4852</t>
  </si>
  <si>
    <t>460003********482X</t>
  </si>
  <si>
    <t>460003********4485</t>
  </si>
  <si>
    <t>469003********3016</t>
  </si>
  <si>
    <t>460003********4616</t>
  </si>
  <si>
    <t>460003********4611</t>
  </si>
  <si>
    <t>460003********4822</t>
  </si>
  <si>
    <t>460003********4818</t>
  </si>
  <si>
    <t>460003********4826</t>
  </si>
  <si>
    <t>460003********2417</t>
  </si>
  <si>
    <t>460003********3232</t>
  </si>
  <si>
    <t>460003********3467</t>
  </si>
  <si>
    <t>186_管理岗</t>
  </si>
  <si>
    <t>460003********3235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</si>
</sst>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3" applyNumberFormat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8" fillId="6" borderId="1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23"/>
  <sheetViews>
    <sheetView tabSelected="1" workbookViewId="0">
      <selection activeCell="E6" sqref="E6"/>
    </sheetView>
  </sheetViews>
  <sheetFormatPr defaultColWidth="9" defaultRowHeight="13.5"/>
  <cols>
    <col min="1" max="3" width="9" style="3"/>
    <col min="4" max="4" width="21.5" style="4" customWidth="1"/>
    <col min="5" max="5" width="52.3333333333333" style="3" customWidth="1"/>
    <col min="6" max="16382" width="9" style="1"/>
    <col min="16384" max="16384" width="9" style="1"/>
  </cols>
  <sheetData>
    <row r="1" ht="63" customHeight="1" spans="1:5">
      <c r="A1" s="5" t="s">
        <v>0</v>
      </c>
      <c r="B1" s="5"/>
      <c r="C1" s="5"/>
      <c r="D1" s="6"/>
      <c r="E1" s="7"/>
    </row>
    <row r="2" ht="30" customHeight="1" spans="1:5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</row>
    <row r="3" ht="14.25" customHeight="1" spans="1:5">
      <c r="A3" s="3">
        <v>1</v>
      </c>
      <c r="B3" s="10" t="str">
        <f>"周家欣"</f>
        <v>周家欣</v>
      </c>
      <c r="C3" s="10" t="str">
        <f t="shared" ref="C3:C9" si="0">"女"</f>
        <v>女</v>
      </c>
      <c r="D3" s="11" t="s">
        <v>6</v>
      </c>
      <c r="E3" s="10" t="s">
        <v>7</v>
      </c>
    </row>
    <row r="4" ht="14.25" customHeight="1" spans="1:5">
      <c r="A4" s="3">
        <v>2</v>
      </c>
      <c r="B4" s="10" t="str">
        <f>"符笃韩"</f>
        <v>符笃韩</v>
      </c>
      <c r="C4" s="10" t="str">
        <f>"男"</f>
        <v>男</v>
      </c>
      <c r="D4" s="11" t="s">
        <v>6</v>
      </c>
      <c r="E4" s="10" t="s">
        <v>8</v>
      </c>
    </row>
    <row r="5" ht="14.25" customHeight="1" spans="1:5">
      <c r="A5" s="3">
        <v>3</v>
      </c>
      <c r="B5" s="10" t="str">
        <f>"王婆爱"</f>
        <v>王婆爱</v>
      </c>
      <c r="C5" s="10" t="str">
        <f t="shared" si="0"/>
        <v>女</v>
      </c>
      <c r="D5" s="11" t="s">
        <v>6</v>
      </c>
      <c r="E5" s="10" t="s">
        <v>9</v>
      </c>
    </row>
    <row r="6" ht="14.25" customHeight="1" spans="1:5">
      <c r="A6" s="3">
        <v>4</v>
      </c>
      <c r="B6" s="10" t="str">
        <f>"李佳施"</f>
        <v>李佳施</v>
      </c>
      <c r="C6" s="10" t="str">
        <f t="shared" si="0"/>
        <v>女</v>
      </c>
      <c r="D6" s="11" t="s">
        <v>6</v>
      </c>
      <c r="E6" s="10" t="s">
        <v>10</v>
      </c>
    </row>
    <row r="7" ht="14.25" customHeight="1" spans="1:5">
      <c r="A7" s="3">
        <v>5</v>
      </c>
      <c r="B7" s="10" t="str">
        <f>"李平丹"</f>
        <v>李平丹</v>
      </c>
      <c r="C7" s="10" t="str">
        <f t="shared" si="0"/>
        <v>女</v>
      </c>
      <c r="D7" s="11" t="s">
        <v>6</v>
      </c>
      <c r="E7" s="10" t="s">
        <v>11</v>
      </c>
    </row>
    <row r="8" ht="14.25" customHeight="1" spans="1:5">
      <c r="A8" s="3">
        <v>6</v>
      </c>
      <c r="B8" s="10" t="str">
        <f>"戴蕊"</f>
        <v>戴蕊</v>
      </c>
      <c r="C8" s="10" t="str">
        <f t="shared" si="0"/>
        <v>女</v>
      </c>
      <c r="D8" s="11" t="s">
        <v>6</v>
      </c>
      <c r="E8" s="10" t="s">
        <v>12</v>
      </c>
    </row>
    <row r="9" ht="14.25" customHeight="1" spans="1:5">
      <c r="A9" s="3">
        <v>7</v>
      </c>
      <c r="B9" s="10" t="str">
        <f>"刘婷妮"</f>
        <v>刘婷妮</v>
      </c>
      <c r="C9" s="10" t="str">
        <f t="shared" si="0"/>
        <v>女</v>
      </c>
      <c r="D9" s="11" t="s">
        <v>6</v>
      </c>
      <c r="E9" s="10" t="s">
        <v>13</v>
      </c>
    </row>
    <row r="10" ht="14.25" customHeight="1" spans="1:5">
      <c r="A10" s="3">
        <v>8</v>
      </c>
      <c r="B10" s="10" t="str">
        <f>"许鹏科"</f>
        <v>许鹏科</v>
      </c>
      <c r="C10" s="10" t="str">
        <f>"男"</f>
        <v>男</v>
      </c>
      <c r="D10" s="11" t="s">
        <v>6</v>
      </c>
      <c r="E10" s="10" t="s">
        <v>14</v>
      </c>
    </row>
    <row r="11" ht="14.25" customHeight="1" spans="1:5">
      <c r="A11" s="3">
        <v>9</v>
      </c>
      <c r="B11" s="10" t="str">
        <f>"羊彩花"</f>
        <v>羊彩花</v>
      </c>
      <c r="C11" s="10" t="str">
        <f t="shared" ref="C11:C14" si="1">"女"</f>
        <v>女</v>
      </c>
      <c r="D11" s="11" t="s">
        <v>6</v>
      </c>
      <c r="E11" s="10" t="s">
        <v>15</v>
      </c>
    </row>
    <row r="12" ht="14.25" customHeight="1" spans="1:14">
      <c r="A12" s="3">
        <v>10</v>
      </c>
      <c r="B12" s="10" t="str">
        <f>"羊月琳"</f>
        <v>羊月琳</v>
      </c>
      <c r="C12" s="10" t="str">
        <f t="shared" si="1"/>
        <v>女</v>
      </c>
      <c r="D12" s="11" t="s">
        <v>6</v>
      </c>
      <c r="E12" s="10" t="s">
        <v>16</v>
      </c>
      <c r="N12" s="12"/>
    </row>
    <row r="13" ht="14.25" customHeight="1" spans="1:5">
      <c r="A13" s="3">
        <v>11</v>
      </c>
      <c r="B13" s="10" t="str">
        <f>"陈丽"</f>
        <v>陈丽</v>
      </c>
      <c r="C13" s="10" t="str">
        <f t="shared" si="1"/>
        <v>女</v>
      </c>
      <c r="D13" s="11" t="s">
        <v>6</v>
      </c>
      <c r="E13" s="10" t="s">
        <v>17</v>
      </c>
    </row>
    <row r="14" ht="14.25" customHeight="1" spans="1:5">
      <c r="A14" s="3">
        <v>12</v>
      </c>
      <c r="B14" s="10" t="str">
        <f>"符万宇"</f>
        <v>符万宇</v>
      </c>
      <c r="C14" s="10" t="str">
        <f t="shared" si="1"/>
        <v>女</v>
      </c>
      <c r="D14" s="11" t="s">
        <v>6</v>
      </c>
      <c r="E14" s="10" t="s">
        <v>18</v>
      </c>
    </row>
    <row r="15" ht="14.25" customHeight="1" spans="1:5">
      <c r="A15" s="3">
        <v>13</v>
      </c>
      <c r="B15" s="10" t="str">
        <f>"李刚基"</f>
        <v>李刚基</v>
      </c>
      <c r="C15" s="10" t="str">
        <f>"男"</f>
        <v>男</v>
      </c>
      <c r="D15" s="11" t="s">
        <v>6</v>
      </c>
      <c r="E15" s="10" t="s">
        <v>19</v>
      </c>
    </row>
    <row r="16" ht="14.25" customHeight="1" spans="1:5">
      <c r="A16" s="3">
        <v>14</v>
      </c>
      <c r="B16" s="10" t="str">
        <f>"李雪芯"</f>
        <v>李雪芯</v>
      </c>
      <c r="C16" s="10" t="str">
        <f t="shared" ref="C16:C21" si="2">"女"</f>
        <v>女</v>
      </c>
      <c r="D16" s="11" t="s">
        <v>6</v>
      </c>
      <c r="E16" s="10" t="s">
        <v>20</v>
      </c>
    </row>
    <row r="17" ht="14.25" customHeight="1" spans="1:5">
      <c r="A17" s="3">
        <v>15</v>
      </c>
      <c r="B17" s="10" t="str">
        <f>"谢莹莹"</f>
        <v>谢莹莹</v>
      </c>
      <c r="C17" s="10" t="str">
        <f t="shared" si="2"/>
        <v>女</v>
      </c>
      <c r="D17" s="11" t="s">
        <v>6</v>
      </c>
      <c r="E17" s="10" t="s">
        <v>21</v>
      </c>
    </row>
    <row r="18" ht="14.25" customHeight="1" spans="1:5">
      <c r="A18" s="3">
        <v>16</v>
      </c>
      <c r="B18" s="10" t="str">
        <f>"李显花"</f>
        <v>李显花</v>
      </c>
      <c r="C18" s="10" t="str">
        <f t="shared" si="2"/>
        <v>女</v>
      </c>
      <c r="D18" s="11" t="s">
        <v>6</v>
      </c>
      <c r="E18" s="10" t="s">
        <v>22</v>
      </c>
    </row>
    <row r="19" ht="14.25" customHeight="1" spans="1:5">
      <c r="A19" s="3">
        <v>17</v>
      </c>
      <c r="B19" s="10" t="str">
        <f>"李爱民"</f>
        <v>李爱民</v>
      </c>
      <c r="C19" s="10" t="str">
        <f t="shared" si="2"/>
        <v>女</v>
      </c>
      <c r="D19" s="11" t="s">
        <v>6</v>
      </c>
      <c r="E19" s="10" t="s">
        <v>23</v>
      </c>
    </row>
    <row r="20" ht="12" customHeight="1" spans="1:5">
      <c r="A20" s="3">
        <v>18</v>
      </c>
      <c r="B20" s="10" t="str">
        <f>"钟文瑜"</f>
        <v>钟文瑜</v>
      </c>
      <c r="C20" s="10" t="str">
        <f t="shared" si="2"/>
        <v>女</v>
      </c>
      <c r="D20" s="11" t="s">
        <v>6</v>
      </c>
      <c r="E20" s="10" t="s">
        <v>24</v>
      </c>
    </row>
    <row r="21" ht="14.25" customHeight="1" spans="1:5">
      <c r="A21" s="3">
        <v>19</v>
      </c>
      <c r="B21" s="10" t="str">
        <f>"许东妍"</f>
        <v>许东妍</v>
      </c>
      <c r="C21" s="10" t="str">
        <f t="shared" si="2"/>
        <v>女</v>
      </c>
      <c r="D21" s="11" t="s">
        <v>6</v>
      </c>
      <c r="E21" s="10" t="s">
        <v>25</v>
      </c>
    </row>
    <row r="22" ht="14.25" customHeight="1" spans="1:5">
      <c r="A22" s="3">
        <v>20</v>
      </c>
      <c r="B22" s="10" t="str">
        <f>"李宗权"</f>
        <v>李宗权</v>
      </c>
      <c r="C22" s="10" t="str">
        <f t="shared" ref="C22:C26" si="3">"男"</f>
        <v>男</v>
      </c>
      <c r="D22" s="11" t="s">
        <v>6</v>
      </c>
      <c r="E22" s="10" t="s">
        <v>26</v>
      </c>
    </row>
    <row r="23" ht="14.25" customHeight="1" spans="1:5">
      <c r="A23" s="3">
        <v>21</v>
      </c>
      <c r="B23" s="10" t="str">
        <f>"李敏卿"</f>
        <v>李敏卿</v>
      </c>
      <c r="C23" s="10" t="str">
        <f t="shared" si="3"/>
        <v>男</v>
      </c>
      <c r="D23" s="11" t="s">
        <v>6</v>
      </c>
      <c r="E23" s="10" t="s">
        <v>27</v>
      </c>
    </row>
    <row r="24" ht="14.25" customHeight="1" spans="1:5">
      <c r="A24" s="3">
        <v>22</v>
      </c>
      <c r="B24" s="10" t="str">
        <f>"文喜"</f>
        <v>文喜</v>
      </c>
      <c r="C24" s="10" t="str">
        <f t="shared" ref="C24:C29" si="4">"女"</f>
        <v>女</v>
      </c>
      <c r="D24" s="11" t="s">
        <v>6</v>
      </c>
      <c r="E24" s="10" t="s">
        <v>28</v>
      </c>
    </row>
    <row r="25" ht="14.25" customHeight="1" spans="1:5">
      <c r="A25" s="3">
        <v>23</v>
      </c>
      <c r="B25" s="10" t="str">
        <f>"董江瑜"</f>
        <v>董江瑜</v>
      </c>
      <c r="C25" s="10" t="str">
        <f t="shared" si="3"/>
        <v>男</v>
      </c>
      <c r="D25" s="11" t="s">
        <v>6</v>
      </c>
      <c r="E25" s="10" t="s">
        <v>29</v>
      </c>
    </row>
    <row r="26" ht="14.25" customHeight="1" spans="1:5">
      <c r="A26" s="3">
        <v>24</v>
      </c>
      <c r="B26" s="10" t="str">
        <f>"李榜科"</f>
        <v>李榜科</v>
      </c>
      <c r="C26" s="10" t="str">
        <f t="shared" si="3"/>
        <v>男</v>
      </c>
      <c r="D26" s="11" t="s">
        <v>6</v>
      </c>
      <c r="E26" s="10" t="s">
        <v>30</v>
      </c>
    </row>
    <row r="27" ht="14.25" customHeight="1" spans="1:5">
      <c r="A27" s="3">
        <v>25</v>
      </c>
      <c r="B27" s="10" t="str">
        <f>"羊萱静"</f>
        <v>羊萱静</v>
      </c>
      <c r="C27" s="10" t="str">
        <f t="shared" si="4"/>
        <v>女</v>
      </c>
      <c r="D27" s="11" t="s">
        <v>6</v>
      </c>
      <c r="E27" s="10" t="s">
        <v>31</v>
      </c>
    </row>
    <row r="28" ht="14.25" customHeight="1" spans="1:5">
      <c r="A28" s="3">
        <v>26</v>
      </c>
      <c r="B28" s="10" t="str">
        <f>"曾常凤"</f>
        <v>曾常凤</v>
      </c>
      <c r="C28" s="10" t="str">
        <f t="shared" si="4"/>
        <v>女</v>
      </c>
      <c r="D28" s="11" t="s">
        <v>6</v>
      </c>
      <c r="E28" s="10" t="s">
        <v>32</v>
      </c>
    </row>
    <row r="29" ht="14.25" customHeight="1" spans="1:5">
      <c r="A29" s="3">
        <v>27</v>
      </c>
      <c r="B29" s="10" t="str">
        <f>"余嘉欣"</f>
        <v>余嘉欣</v>
      </c>
      <c r="C29" s="10" t="str">
        <f t="shared" si="4"/>
        <v>女</v>
      </c>
      <c r="D29" s="11" t="s">
        <v>6</v>
      </c>
      <c r="E29" s="10" t="s">
        <v>33</v>
      </c>
    </row>
    <row r="30" ht="14.25" customHeight="1" spans="1:5">
      <c r="A30" s="3">
        <v>28</v>
      </c>
      <c r="B30" s="10" t="str">
        <f>"王志阳"</f>
        <v>王志阳</v>
      </c>
      <c r="C30" s="10" t="str">
        <f t="shared" ref="C30:C32" si="5">"男"</f>
        <v>男</v>
      </c>
      <c r="D30" s="11" t="s">
        <v>6</v>
      </c>
      <c r="E30" s="10" t="s">
        <v>34</v>
      </c>
    </row>
    <row r="31" ht="14.25" customHeight="1" spans="1:5">
      <c r="A31" s="3">
        <v>29</v>
      </c>
      <c r="B31" s="10" t="str">
        <f>"潘国理"</f>
        <v>潘国理</v>
      </c>
      <c r="C31" s="10" t="str">
        <f t="shared" si="5"/>
        <v>男</v>
      </c>
      <c r="D31" s="11" t="s">
        <v>6</v>
      </c>
      <c r="E31" s="10" t="s">
        <v>35</v>
      </c>
    </row>
    <row r="32" ht="14.25" customHeight="1" spans="1:5">
      <c r="A32" s="3">
        <v>30</v>
      </c>
      <c r="B32" s="10" t="str">
        <f>"麦荣强"</f>
        <v>麦荣强</v>
      </c>
      <c r="C32" s="10" t="str">
        <f t="shared" si="5"/>
        <v>男</v>
      </c>
      <c r="D32" s="11" t="s">
        <v>6</v>
      </c>
      <c r="E32" s="10" t="s">
        <v>36</v>
      </c>
    </row>
    <row r="33" ht="14.25" customHeight="1" spans="1:5">
      <c r="A33" s="3">
        <v>31</v>
      </c>
      <c r="B33" s="10" t="str">
        <f>"唐多林"</f>
        <v>唐多林</v>
      </c>
      <c r="C33" s="10" t="str">
        <f t="shared" ref="C33:C37" si="6">"女"</f>
        <v>女</v>
      </c>
      <c r="D33" s="11" t="s">
        <v>6</v>
      </c>
      <c r="E33" s="10" t="s">
        <v>32</v>
      </c>
    </row>
    <row r="34" ht="14.25" customHeight="1" spans="1:5">
      <c r="A34" s="3">
        <v>32</v>
      </c>
      <c r="B34" s="10" t="str">
        <f>"陈慧卿"</f>
        <v>陈慧卿</v>
      </c>
      <c r="C34" s="10" t="str">
        <f t="shared" si="6"/>
        <v>女</v>
      </c>
      <c r="D34" s="11" t="s">
        <v>37</v>
      </c>
      <c r="E34" s="10" t="s">
        <v>38</v>
      </c>
    </row>
    <row r="35" ht="14.25" customHeight="1" spans="1:5">
      <c r="A35" s="3">
        <v>33</v>
      </c>
      <c r="B35" s="10" t="str">
        <f>"陈春吉"</f>
        <v>陈春吉</v>
      </c>
      <c r="C35" s="10" t="str">
        <f t="shared" si="6"/>
        <v>女</v>
      </c>
      <c r="D35" s="11" t="s">
        <v>37</v>
      </c>
      <c r="E35" s="10" t="s">
        <v>39</v>
      </c>
    </row>
    <row r="36" ht="14.25" customHeight="1" spans="1:5">
      <c r="A36" s="3">
        <v>34</v>
      </c>
      <c r="B36" s="10" t="str">
        <f>"陈小应"</f>
        <v>陈小应</v>
      </c>
      <c r="C36" s="10" t="str">
        <f t="shared" si="6"/>
        <v>女</v>
      </c>
      <c r="D36" s="11" t="s">
        <v>37</v>
      </c>
      <c r="E36" s="10" t="s">
        <v>40</v>
      </c>
    </row>
    <row r="37" ht="14.25" customHeight="1" spans="1:5">
      <c r="A37" s="3">
        <v>35</v>
      </c>
      <c r="B37" s="10" t="str">
        <f>"陈博媛"</f>
        <v>陈博媛</v>
      </c>
      <c r="C37" s="10" t="str">
        <f t="shared" si="6"/>
        <v>女</v>
      </c>
      <c r="D37" s="11" t="s">
        <v>37</v>
      </c>
      <c r="E37" s="10" t="s">
        <v>41</v>
      </c>
    </row>
    <row r="38" ht="14.25" customHeight="1" spans="1:5">
      <c r="A38" s="3">
        <v>36</v>
      </c>
      <c r="B38" s="10" t="str">
        <f>"万浩"</f>
        <v>万浩</v>
      </c>
      <c r="C38" s="10" t="str">
        <f t="shared" ref="C38:C44" si="7">"男"</f>
        <v>男</v>
      </c>
      <c r="D38" s="11" t="s">
        <v>37</v>
      </c>
      <c r="E38" s="10" t="s">
        <v>42</v>
      </c>
    </row>
    <row r="39" ht="14.25" customHeight="1" spans="1:5">
      <c r="A39" s="3">
        <v>37</v>
      </c>
      <c r="B39" s="10" t="str">
        <f>"谢家淑"</f>
        <v>谢家淑</v>
      </c>
      <c r="C39" s="10" t="str">
        <f t="shared" ref="C39:C41" si="8">"女"</f>
        <v>女</v>
      </c>
      <c r="D39" s="11" t="s">
        <v>37</v>
      </c>
      <c r="E39" s="10" t="s">
        <v>43</v>
      </c>
    </row>
    <row r="40" ht="14.25" customHeight="1" spans="1:5">
      <c r="A40" s="3">
        <v>38</v>
      </c>
      <c r="B40" s="10" t="str">
        <f>"赵国翠"</f>
        <v>赵国翠</v>
      </c>
      <c r="C40" s="10" t="str">
        <f t="shared" si="8"/>
        <v>女</v>
      </c>
      <c r="D40" s="11" t="s">
        <v>37</v>
      </c>
      <c r="E40" s="10" t="s">
        <v>44</v>
      </c>
    </row>
    <row r="41" ht="14.25" customHeight="1" spans="1:5">
      <c r="A41" s="3">
        <v>39</v>
      </c>
      <c r="B41" s="10" t="str">
        <f>"赵金秀"</f>
        <v>赵金秀</v>
      </c>
      <c r="C41" s="10" t="str">
        <f t="shared" si="8"/>
        <v>女</v>
      </c>
      <c r="D41" s="11" t="s">
        <v>37</v>
      </c>
      <c r="E41" s="10" t="s">
        <v>45</v>
      </c>
    </row>
    <row r="42" ht="14.25" customHeight="1" spans="1:5">
      <c r="A42" s="3">
        <v>40</v>
      </c>
      <c r="B42" s="10" t="str">
        <f>"郑大洲"</f>
        <v>郑大洲</v>
      </c>
      <c r="C42" s="10" t="str">
        <f t="shared" si="7"/>
        <v>男</v>
      </c>
      <c r="D42" s="11" t="s">
        <v>37</v>
      </c>
      <c r="E42" s="10" t="s">
        <v>46</v>
      </c>
    </row>
    <row r="43" ht="14.25" customHeight="1" spans="1:5">
      <c r="A43" s="3">
        <v>41</v>
      </c>
      <c r="B43" s="10" t="str">
        <f>"黎多汉"</f>
        <v>黎多汉</v>
      </c>
      <c r="C43" s="10" t="str">
        <f t="shared" si="7"/>
        <v>男</v>
      </c>
      <c r="D43" s="11" t="s">
        <v>37</v>
      </c>
      <c r="E43" s="10" t="s">
        <v>47</v>
      </c>
    </row>
    <row r="44" ht="14.25" customHeight="1" spans="1:5">
      <c r="A44" s="3">
        <v>42</v>
      </c>
      <c r="B44" s="10" t="str">
        <f>"张茂士"</f>
        <v>张茂士</v>
      </c>
      <c r="C44" s="10" t="str">
        <f t="shared" si="7"/>
        <v>男</v>
      </c>
      <c r="D44" s="11" t="s">
        <v>37</v>
      </c>
      <c r="E44" s="10" t="s">
        <v>48</v>
      </c>
    </row>
    <row r="45" ht="14.25" customHeight="1" spans="1:5">
      <c r="A45" s="3">
        <v>43</v>
      </c>
      <c r="B45" s="10" t="str">
        <f>"洪玉妹"</f>
        <v>洪玉妹</v>
      </c>
      <c r="C45" s="10" t="str">
        <f t="shared" ref="C45:C53" si="9">"女"</f>
        <v>女</v>
      </c>
      <c r="D45" s="11" t="s">
        <v>37</v>
      </c>
      <c r="E45" s="10" t="s">
        <v>49</v>
      </c>
    </row>
    <row r="46" ht="14.25" customHeight="1" spans="1:5">
      <c r="A46" s="3">
        <v>44</v>
      </c>
      <c r="B46" s="10" t="str">
        <f>"王钰"</f>
        <v>王钰</v>
      </c>
      <c r="C46" s="10" t="str">
        <f t="shared" si="9"/>
        <v>女</v>
      </c>
      <c r="D46" s="11" t="s">
        <v>37</v>
      </c>
      <c r="E46" s="10" t="s">
        <v>50</v>
      </c>
    </row>
    <row r="47" ht="14.25" customHeight="1" spans="1:5">
      <c r="A47" s="3">
        <v>45</v>
      </c>
      <c r="B47" s="10" t="str">
        <f>"谢慧婷"</f>
        <v>谢慧婷</v>
      </c>
      <c r="C47" s="10" t="str">
        <f t="shared" si="9"/>
        <v>女</v>
      </c>
      <c r="D47" s="11" t="s">
        <v>37</v>
      </c>
      <c r="E47" s="10" t="s">
        <v>51</v>
      </c>
    </row>
    <row r="48" ht="14.25" customHeight="1" spans="1:5">
      <c r="A48" s="3">
        <v>46</v>
      </c>
      <c r="B48" s="10" t="str">
        <f>"韦彩丹"</f>
        <v>韦彩丹</v>
      </c>
      <c r="C48" s="10" t="str">
        <f t="shared" si="9"/>
        <v>女</v>
      </c>
      <c r="D48" s="11" t="s">
        <v>37</v>
      </c>
      <c r="E48" s="10" t="s">
        <v>52</v>
      </c>
    </row>
    <row r="49" ht="14.25" customHeight="1" spans="1:5">
      <c r="A49" s="3">
        <v>47</v>
      </c>
      <c r="B49" s="10" t="str">
        <f>"高丽玉"</f>
        <v>高丽玉</v>
      </c>
      <c r="C49" s="10" t="str">
        <f t="shared" si="9"/>
        <v>女</v>
      </c>
      <c r="D49" s="11" t="s">
        <v>37</v>
      </c>
      <c r="E49" s="10" t="s">
        <v>53</v>
      </c>
    </row>
    <row r="50" ht="14.25" customHeight="1" spans="1:5">
      <c r="A50" s="3">
        <v>48</v>
      </c>
      <c r="B50" s="10" t="str">
        <f>"赵甜甜"</f>
        <v>赵甜甜</v>
      </c>
      <c r="C50" s="10" t="str">
        <f t="shared" si="9"/>
        <v>女</v>
      </c>
      <c r="D50" s="11" t="s">
        <v>37</v>
      </c>
      <c r="E50" s="10" t="s">
        <v>54</v>
      </c>
    </row>
    <row r="51" ht="14.25" customHeight="1" spans="1:5">
      <c r="A51" s="3">
        <v>49</v>
      </c>
      <c r="B51" s="10" t="str">
        <f>"林小红"</f>
        <v>林小红</v>
      </c>
      <c r="C51" s="10" t="str">
        <f t="shared" si="9"/>
        <v>女</v>
      </c>
      <c r="D51" s="11" t="s">
        <v>37</v>
      </c>
      <c r="E51" s="10" t="s">
        <v>55</v>
      </c>
    </row>
    <row r="52" ht="14.25" customHeight="1" spans="1:5">
      <c r="A52" s="3">
        <v>50</v>
      </c>
      <c r="B52" s="10" t="str">
        <f>"曾二波"</f>
        <v>曾二波</v>
      </c>
      <c r="C52" s="10" t="str">
        <f t="shared" si="9"/>
        <v>女</v>
      </c>
      <c r="D52" s="11" t="s">
        <v>37</v>
      </c>
      <c r="E52" s="10" t="s">
        <v>56</v>
      </c>
    </row>
    <row r="53" ht="14.25" customHeight="1" spans="1:5">
      <c r="A53" s="3">
        <v>51</v>
      </c>
      <c r="B53" s="10" t="str">
        <f>"吴妹月"</f>
        <v>吴妹月</v>
      </c>
      <c r="C53" s="10" t="str">
        <f t="shared" si="9"/>
        <v>女</v>
      </c>
      <c r="D53" s="11" t="s">
        <v>37</v>
      </c>
      <c r="E53" s="10" t="s">
        <v>51</v>
      </c>
    </row>
    <row r="54" ht="14.25" customHeight="1" spans="1:5">
      <c r="A54" s="3">
        <v>52</v>
      </c>
      <c r="B54" s="10" t="str">
        <f>"吴大讲"</f>
        <v>吴大讲</v>
      </c>
      <c r="C54" s="10" t="str">
        <f>"男"</f>
        <v>男</v>
      </c>
      <c r="D54" s="11" t="s">
        <v>37</v>
      </c>
      <c r="E54" s="10" t="s">
        <v>57</v>
      </c>
    </row>
    <row r="55" ht="14.25" customHeight="1" spans="1:5">
      <c r="A55" s="3">
        <v>53</v>
      </c>
      <c r="B55" s="10" t="str">
        <f>"李艳霞"</f>
        <v>李艳霞</v>
      </c>
      <c r="C55" s="10" t="str">
        <f t="shared" ref="C55:C58" si="10">"女"</f>
        <v>女</v>
      </c>
      <c r="D55" s="11" t="s">
        <v>37</v>
      </c>
      <c r="E55" s="10" t="s">
        <v>58</v>
      </c>
    </row>
    <row r="56" ht="14.25" customHeight="1" spans="1:5">
      <c r="A56" s="3">
        <v>54</v>
      </c>
      <c r="B56" s="10" t="str">
        <f>"陈石养"</f>
        <v>陈石养</v>
      </c>
      <c r="C56" s="10" t="str">
        <f t="shared" si="10"/>
        <v>女</v>
      </c>
      <c r="D56" s="11" t="s">
        <v>37</v>
      </c>
      <c r="E56" s="10" t="s">
        <v>59</v>
      </c>
    </row>
    <row r="57" ht="14.25" customHeight="1" spans="1:5">
      <c r="A57" s="3">
        <v>55</v>
      </c>
      <c r="B57" s="10" t="str">
        <f>"李媛媛"</f>
        <v>李媛媛</v>
      </c>
      <c r="C57" s="10" t="str">
        <f t="shared" si="10"/>
        <v>女</v>
      </c>
      <c r="D57" s="11" t="s">
        <v>37</v>
      </c>
      <c r="E57" s="10" t="s">
        <v>60</v>
      </c>
    </row>
    <row r="58" ht="14.25" customHeight="1" spans="1:5">
      <c r="A58" s="3">
        <v>56</v>
      </c>
      <c r="B58" s="10" t="str">
        <f>"羊带红"</f>
        <v>羊带红</v>
      </c>
      <c r="C58" s="10" t="str">
        <f t="shared" si="10"/>
        <v>女</v>
      </c>
      <c r="D58" s="11" t="s">
        <v>37</v>
      </c>
      <c r="E58" s="10" t="s">
        <v>61</v>
      </c>
    </row>
    <row r="59" ht="14.25" customHeight="1" spans="1:5">
      <c r="A59" s="3">
        <v>57</v>
      </c>
      <c r="B59" s="10" t="str">
        <f>"李杰夫"</f>
        <v>李杰夫</v>
      </c>
      <c r="C59" s="10" t="str">
        <f t="shared" ref="C59:C65" si="11">"男"</f>
        <v>男</v>
      </c>
      <c r="D59" s="11" t="s">
        <v>37</v>
      </c>
      <c r="E59" s="10" t="s">
        <v>62</v>
      </c>
    </row>
    <row r="60" ht="14.25" customHeight="1" spans="1:5">
      <c r="A60" s="3">
        <v>58</v>
      </c>
      <c r="B60" s="10" t="str">
        <f>"吴秀君"</f>
        <v>吴秀君</v>
      </c>
      <c r="C60" s="10" t="str">
        <f t="shared" ref="C60:C62" si="12">"女"</f>
        <v>女</v>
      </c>
      <c r="D60" s="11" t="s">
        <v>37</v>
      </c>
      <c r="E60" s="10" t="s">
        <v>63</v>
      </c>
    </row>
    <row r="61" ht="14.25" customHeight="1" spans="1:5">
      <c r="A61" s="3">
        <v>59</v>
      </c>
      <c r="B61" s="10" t="str">
        <f>"吴奇风"</f>
        <v>吴奇风</v>
      </c>
      <c r="C61" s="10" t="str">
        <f t="shared" si="12"/>
        <v>女</v>
      </c>
      <c r="D61" s="11" t="s">
        <v>37</v>
      </c>
      <c r="E61" s="10" t="s">
        <v>64</v>
      </c>
    </row>
    <row r="62" ht="14.25" customHeight="1" spans="1:5">
      <c r="A62" s="3">
        <v>60</v>
      </c>
      <c r="B62" s="10" t="str">
        <f>"林香元"</f>
        <v>林香元</v>
      </c>
      <c r="C62" s="10" t="str">
        <f t="shared" si="12"/>
        <v>女</v>
      </c>
      <c r="D62" s="11" t="s">
        <v>65</v>
      </c>
      <c r="E62" s="10" t="s">
        <v>56</v>
      </c>
    </row>
    <row r="63" ht="14.25" customHeight="1" spans="1:5">
      <c r="A63" s="3">
        <v>61</v>
      </c>
      <c r="B63" s="10" t="str">
        <f>"李易龙"</f>
        <v>李易龙</v>
      </c>
      <c r="C63" s="10" t="str">
        <f t="shared" si="11"/>
        <v>男</v>
      </c>
      <c r="D63" s="11" t="s">
        <v>65</v>
      </c>
      <c r="E63" s="10" t="s">
        <v>66</v>
      </c>
    </row>
    <row r="64" ht="14.25" customHeight="1" spans="1:5">
      <c r="A64" s="3">
        <v>62</v>
      </c>
      <c r="B64" s="10" t="str">
        <f>"彭联豪"</f>
        <v>彭联豪</v>
      </c>
      <c r="C64" s="10" t="str">
        <f t="shared" si="11"/>
        <v>男</v>
      </c>
      <c r="D64" s="11" t="s">
        <v>65</v>
      </c>
      <c r="E64" s="10" t="s">
        <v>67</v>
      </c>
    </row>
    <row r="65" ht="14.25" customHeight="1" spans="1:5">
      <c r="A65" s="3">
        <v>63</v>
      </c>
      <c r="B65" s="10" t="str">
        <f>"吴琼干"</f>
        <v>吴琼干</v>
      </c>
      <c r="C65" s="10" t="str">
        <f t="shared" si="11"/>
        <v>男</v>
      </c>
      <c r="D65" s="11" t="s">
        <v>65</v>
      </c>
      <c r="E65" s="10" t="s">
        <v>68</v>
      </c>
    </row>
    <row r="66" ht="14.25" customHeight="1" spans="1:5">
      <c r="A66" s="3">
        <v>64</v>
      </c>
      <c r="B66" s="10" t="str">
        <f>"李善梅"</f>
        <v>李善梅</v>
      </c>
      <c r="C66" s="10" t="str">
        <f t="shared" ref="C66:C71" si="13">"女"</f>
        <v>女</v>
      </c>
      <c r="D66" s="11" t="s">
        <v>65</v>
      </c>
      <c r="E66" s="10" t="s">
        <v>69</v>
      </c>
    </row>
    <row r="67" ht="14.25" customHeight="1" spans="1:5">
      <c r="A67" s="3">
        <v>65</v>
      </c>
      <c r="B67" s="10" t="str">
        <f>"符艳莹"</f>
        <v>符艳莹</v>
      </c>
      <c r="C67" s="10" t="str">
        <f t="shared" si="13"/>
        <v>女</v>
      </c>
      <c r="D67" s="11" t="s">
        <v>65</v>
      </c>
      <c r="E67" s="10" t="s">
        <v>70</v>
      </c>
    </row>
    <row r="68" ht="14.25" customHeight="1" spans="1:5">
      <c r="A68" s="3">
        <v>66</v>
      </c>
      <c r="B68" s="10" t="str">
        <f>"张秀香"</f>
        <v>张秀香</v>
      </c>
      <c r="C68" s="10" t="str">
        <f t="shared" si="13"/>
        <v>女</v>
      </c>
      <c r="D68" s="11" t="s">
        <v>65</v>
      </c>
      <c r="E68" s="10" t="s">
        <v>71</v>
      </c>
    </row>
    <row r="69" ht="14.25" customHeight="1" spans="1:5">
      <c r="A69" s="3">
        <v>67</v>
      </c>
      <c r="B69" s="10" t="str">
        <f>"曾叶梅"</f>
        <v>曾叶梅</v>
      </c>
      <c r="C69" s="10" t="str">
        <f t="shared" si="13"/>
        <v>女</v>
      </c>
      <c r="D69" s="11" t="s">
        <v>65</v>
      </c>
      <c r="E69" s="10" t="s">
        <v>72</v>
      </c>
    </row>
    <row r="70" ht="14.25" customHeight="1" spans="1:5">
      <c r="A70" s="3">
        <v>68</v>
      </c>
      <c r="B70" s="10" t="str">
        <f>"陈秋怡"</f>
        <v>陈秋怡</v>
      </c>
      <c r="C70" s="10" t="str">
        <f t="shared" si="13"/>
        <v>女</v>
      </c>
      <c r="D70" s="11" t="s">
        <v>65</v>
      </c>
      <c r="E70" s="10" t="s">
        <v>73</v>
      </c>
    </row>
    <row r="71" ht="14.25" customHeight="1" spans="1:5">
      <c r="A71" s="3">
        <v>69</v>
      </c>
      <c r="B71" s="10" t="str">
        <f>"陈秋晓"</f>
        <v>陈秋晓</v>
      </c>
      <c r="C71" s="10" t="str">
        <f t="shared" si="13"/>
        <v>女</v>
      </c>
      <c r="D71" s="11" t="s">
        <v>65</v>
      </c>
      <c r="E71" s="10" t="s">
        <v>74</v>
      </c>
    </row>
    <row r="72" ht="14.25" customHeight="1" spans="1:5">
      <c r="A72" s="3">
        <v>70</v>
      </c>
      <c r="B72" s="10" t="str">
        <f>"黄朝恺"</f>
        <v>黄朝恺</v>
      </c>
      <c r="C72" s="10" t="str">
        <f t="shared" ref="C72:C75" si="14">"男"</f>
        <v>男</v>
      </c>
      <c r="D72" s="11" t="s">
        <v>65</v>
      </c>
      <c r="E72" s="10" t="s">
        <v>75</v>
      </c>
    </row>
    <row r="73" ht="14.25" customHeight="1" spans="1:5">
      <c r="A73" s="3">
        <v>71</v>
      </c>
      <c r="B73" s="10" t="str">
        <f>"陈涛"</f>
        <v>陈涛</v>
      </c>
      <c r="C73" s="10" t="str">
        <f t="shared" si="14"/>
        <v>男</v>
      </c>
      <c r="D73" s="11" t="s">
        <v>65</v>
      </c>
      <c r="E73" s="10" t="s">
        <v>76</v>
      </c>
    </row>
    <row r="74" ht="14.25" customHeight="1" spans="1:5">
      <c r="A74" s="3">
        <v>72</v>
      </c>
      <c r="B74" s="10" t="str">
        <f>"陈积宝"</f>
        <v>陈积宝</v>
      </c>
      <c r="C74" s="10" t="str">
        <f t="shared" si="14"/>
        <v>男</v>
      </c>
      <c r="D74" s="11" t="s">
        <v>65</v>
      </c>
      <c r="E74" s="10" t="s">
        <v>77</v>
      </c>
    </row>
    <row r="75" ht="14.25" customHeight="1" spans="1:5">
      <c r="A75" s="3">
        <v>73</v>
      </c>
      <c r="B75" s="10" t="str">
        <f>"何应壮"</f>
        <v>何应壮</v>
      </c>
      <c r="C75" s="10" t="str">
        <f t="shared" si="14"/>
        <v>男</v>
      </c>
      <c r="D75" s="11" t="s">
        <v>78</v>
      </c>
      <c r="E75" s="10" t="s">
        <v>79</v>
      </c>
    </row>
    <row r="76" ht="14.25" customHeight="1" spans="1:5">
      <c r="A76" s="3">
        <v>74</v>
      </c>
      <c r="B76" s="10" t="str">
        <f>"冯日清"</f>
        <v>冯日清</v>
      </c>
      <c r="C76" s="10" t="str">
        <f>"女"</f>
        <v>女</v>
      </c>
      <c r="D76" s="11" t="s">
        <v>78</v>
      </c>
      <c r="E76" s="10" t="s">
        <v>80</v>
      </c>
    </row>
    <row r="77" ht="14.25" customHeight="1" spans="1:5">
      <c r="A77" s="3">
        <v>75</v>
      </c>
      <c r="B77" s="10" t="str">
        <f>" 叶世宁"</f>
        <v> 叶世宁</v>
      </c>
      <c r="C77" s="10" t="str">
        <f t="shared" ref="C77:C84" si="15">"男"</f>
        <v>男</v>
      </c>
      <c r="D77" s="11" t="s">
        <v>78</v>
      </c>
      <c r="E77" s="10" t="s">
        <v>81</v>
      </c>
    </row>
    <row r="78" ht="14.25" customHeight="1" spans="1:5">
      <c r="A78" s="3">
        <v>76</v>
      </c>
      <c r="B78" s="10" t="str">
        <f>"欧阳奕"</f>
        <v>欧阳奕</v>
      </c>
      <c r="C78" s="10" t="str">
        <f t="shared" si="15"/>
        <v>男</v>
      </c>
      <c r="D78" s="11" t="s">
        <v>78</v>
      </c>
      <c r="E78" s="10" t="s">
        <v>82</v>
      </c>
    </row>
    <row r="79" ht="14.25" customHeight="1" spans="1:5">
      <c r="A79" s="3">
        <v>77</v>
      </c>
      <c r="B79" s="10" t="str">
        <f>"董海秀"</f>
        <v>董海秀</v>
      </c>
      <c r="C79" s="10" t="str">
        <f>"女"</f>
        <v>女</v>
      </c>
      <c r="D79" s="11" t="s">
        <v>78</v>
      </c>
      <c r="E79" s="10" t="s">
        <v>83</v>
      </c>
    </row>
    <row r="80" ht="14.25" customHeight="1" spans="1:5">
      <c r="A80" s="3">
        <v>78</v>
      </c>
      <c r="B80" s="10" t="str">
        <f>"宋健"</f>
        <v>宋健</v>
      </c>
      <c r="C80" s="10" t="str">
        <f t="shared" si="15"/>
        <v>男</v>
      </c>
      <c r="D80" s="11" t="s">
        <v>78</v>
      </c>
      <c r="E80" s="10" t="s">
        <v>84</v>
      </c>
    </row>
    <row r="81" ht="14.25" customHeight="1" spans="1:5">
      <c r="A81" s="3">
        <v>79</v>
      </c>
      <c r="B81" s="10" t="str">
        <f>"何发波"</f>
        <v>何发波</v>
      </c>
      <c r="C81" s="10" t="str">
        <f t="shared" si="15"/>
        <v>男</v>
      </c>
      <c r="D81" s="11" t="s">
        <v>78</v>
      </c>
      <c r="E81" s="10" t="s">
        <v>85</v>
      </c>
    </row>
    <row r="82" ht="14.25" customHeight="1" spans="1:5">
      <c r="A82" s="3">
        <v>80</v>
      </c>
      <c r="B82" s="10" t="str">
        <f>"王文彬"</f>
        <v>王文彬</v>
      </c>
      <c r="C82" s="10" t="str">
        <f t="shared" si="15"/>
        <v>男</v>
      </c>
      <c r="D82" s="11" t="s">
        <v>78</v>
      </c>
      <c r="E82" s="10" t="s">
        <v>86</v>
      </c>
    </row>
    <row r="83" ht="14.25" customHeight="1" spans="1:5">
      <c r="A83" s="3">
        <v>81</v>
      </c>
      <c r="B83" s="10" t="str">
        <f>"陈博聪"</f>
        <v>陈博聪</v>
      </c>
      <c r="C83" s="10" t="str">
        <f t="shared" si="15"/>
        <v>男</v>
      </c>
      <c r="D83" s="11" t="s">
        <v>87</v>
      </c>
      <c r="E83" s="10" t="s">
        <v>88</v>
      </c>
    </row>
    <row r="84" ht="14.25" customHeight="1" spans="1:5">
      <c r="A84" s="3">
        <v>82</v>
      </c>
      <c r="B84" s="10" t="str">
        <f>"刘德天"</f>
        <v>刘德天</v>
      </c>
      <c r="C84" s="10" t="str">
        <f t="shared" si="15"/>
        <v>男</v>
      </c>
      <c r="D84" s="11" t="s">
        <v>87</v>
      </c>
      <c r="E84" s="10" t="s">
        <v>89</v>
      </c>
    </row>
    <row r="85" ht="14.25" customHeight="1" spans="1:5">
      <c r="A85" s="3">
        <v>83</v>
      </c>
      <c r="B85" s="10" t="str">
        <f>"苏妹琴"</f>
        <v>苏妹琴</v>
      </c>
      <c r="C85" s="10" t="str">
        <f t="shared" ref="C85:C87" si="16">"女"</f>
        <v>女</v>
      </c>
      <c r="D85" s="11" t="s">
        <v>87</v>
      </c>
      <c r="E85" s="10" t="s">
        <v>90</v>
      </c>
    </row>
    <row r="86" ht="14.25" customHeight="1" spans="1:5">
      <c r="A86" s="3">
        <v>84</v>
      </c>
      <c r="B86" s="10" t="str">
        <f>"林馨悦"</f>
        <v>林馨悦</v>
      </c>
      <c r="C86" s="10" t="str">
        <f t="shared" si="16"/>
        <v>女</v>
      </c>
      <c r="D86" s="11" t="s">
        <v>91</v>
      </c>
      <c r="E86" s="10" t="s">
        <v>10</v>
      </c>
    </row>
    <row r="87" ht="14.25" customHeight="1" spans="1:5">
      <c r="A87" s="3">
        <v>85</v>
      </c>
      <c r="B87" s="10" t="str">
        <f>"陈益霜"</f>
        <v>陈益霜</v>
      </c>
      <c r="C87" s="10" t="str">
        <f t="shared" si="16"/>
        <v>女</v>
      </c>
      <c r="D87" s="11" t="s">
        <v>91</v>
      </c>
      <c r="E87" s="10" t="s">
        <v>92</v>
      </c>
    </row>
    <row r="88" ht="14.25" customHeight="1" spans="1:5">
      <c r="A88" s="3">
        <v>86</v>
      </c>
      <c r="B88" s="10" t="str">
        <f>"李汝健"</f>
        <v>李汝健</v>
      </c>
      <c r="C88" s="10" t="str">
        <f t="shared" ref="C88:C90" si="17">"男"</f>
        <v>男</v>
      </c>
      <c r="D88" s="11" t="s">
        <v>91</v>
      </c>
      <c r="E88" s="10" t="s">
        <v>93</v>
      </c>
    </row>
    <row r="89" ht="14.25" customHeight="1" spans="1:5">
      <c r="A89" s="3">
        <v>87</v>
      </c>
      <c r="B89" s="10" t="str">
        <f>"陈威佑"</f>
        <v>陈威佑</v>
      </c>
      <c r="C89" s="10" t="str">
        <f t="shared" si="17"/>
        <v>男</v>
      </c>
      <c r="D89" s="11" t="s">
        <v>91</v>
      </c>
      <c r="E89" s="10" t="s">
        <v>94</v>
      </c>
    </row>
    <row r="90" ht="14.25" customHeight="1" spans="1:5">
      <c r="A90" s="3">
        <v>88</v>
      </c>
      <c r="B90" s="10" t="str">
        <f>"高造朋"</f>
        <v>高造朋</v>
      </c>
      <c r="C90" s="10" t="str">
        <f t="shared" si="17"/>
        <v>男</v>
      </c>
      <c r="D90" s="11" t="s">
        <v>91</v>
      </c>
      <c r="E90" s="10" t="s">
        <v>95</v>
      </c>
    </row>
    <row r="91" ht="14.25" customHeight="1" spans="1:5">
      <c r="A91" s="3">
        <v>89</v>
      </c>
      <c r="B91" s="10" t="str">
        <f>"符庆彩"</f>
        <v>符庆彩</v>
      </c>
      <c r="C91" s="10" t="str">
        <f t="shared" ref="C91:C98" si="18">"女"</f>
        <v>女</v>
      </c>
      <c r="D91" s="11" t="s">
        <v>91</v>
      </c>
      <c r="E91" s="10" t="s">
        <v>96</v>
      </c>
    </row>
    <row r="92" ht="14.25" customHeight="1" spans="1:5">
      <c r="A92" s="3">
        <v>90</v>
      </c>
      <c r="B92" s="10" t="str">
        <f>"符慧颖"</f>
        <v>符慧颖</v>
      </c>
      <c r="C92" s="10" t="str">
        <f t="shared" si="18"/>
        <v>女</v>
      </c>
      <c r="D92" s="11" t="s">
        <v>91</v>
      </c>
      <c r="E92" s="10" t="s">
        <v>97</v>
      </c>
    </row>
    <row r="93" ht="14.25" customHeight="1" spans="1:5">
      <c r="A93" s="3">
        <v>91</v>
      </c>
      <c r="B93" s="10" t="str">
        <f>"陈美乾"</f>
        <v>陈美乾</v>
      </c>
      <c r="C93" s="10" t="str">
        <f t="shared" si="18"/>
        <v>女</v>
      </c>
      <c r="D93" s="11" t="s">
        <v>91</v>
      </c>
      <c r="E93" s="10" t="s">
        <v>98</v>
      </c>
    </row>
    <row r="94" ht="14.25" customHeight="1" spans="1:5">
      <c r="A94" s="3">
        <v>92</v>
      </c>
      <c r="B94" s="10" t="str">
        <f>"高兰桂"</f>
        <v>高兰桂</v>
      </c>
      <c r="C94" s="10" t="str">
        <f t="shared" si="18"/>
        <v>女</v>
      </c>
      <c r="D94" s="11" t="s">
        <v>91</v>
      </c>
      <c r="E94" s="10" t="s">
        <v>99</v>
      </c>
    </row>
    <row r="95" ht="14.25" customHeight="1" spans="1:5">
      <c r="A95" s="3">
        <v>93</v>
      </c>
      <c r="B95" s="10" t="str">
        <f>"李儒娟"</f>
        <v>李儒娟</v>
      </c>
      <c r="C95" s="10" t="str">
        <f t="shared" si="18"/>
        <v>女</v>
      </c>
      <c r="D95" s="11" t="s">
        <v>91</v>
      </c>
      <c r="E95" s="10" t="s">
        <v>100</v>
      </c>
    </row>
    <row r="96" ht="14.25" customHeight="1" spans="1:5">
      <c r="A96" s="3">
        <v>94</v>
      </c>
      <c r="B96" s="10" t="str">
        <f>"羊春花"</f>
        <v>羊春花</v>
      </c>
      <c r="C96" s="10" t="str">
        <f t="shared" si="18"/>
        <v>女</v>
      </c>
      <c r="D96" s="11" t="s">
        <v>91</v>
      </c>
      <c r="E96" s="10" t="s">
        <v>101</v>
      </c>
    </row>
    <row r="97" ht="14.25" customHeight="1" spans="1:5">
      <c r="A97" s="3">
        <v>95</v>
      </c>
      <c r="B97" s="10" t="str">
        <f>"蔡丽妹"</f>
        <v>蔡丽妹</v>
      </c>
      <c r="C97" s="10" t="str">
        <f t="shared" si="18"/>
        <v>女</v>
      </c>
      <c r="D97" s="11" t="s">
        <v>91</v>
      </c>
      <c r="E97" s="10" t="s">
        <v>59</v>
      </c>
    </row>
    <row r="98" ht="14.25" customHeight="1" spans="1:5">
      <c r="A98" s="3">
        <v>96</v>
      </c>
      <c r="B98" s="10" t="str">
        <f>"郑克娥"</f>
        <v>郑克娥</v>
      </c>
      <c r="C98" s="10" t="str">
        <f t="shared" si="18"/>
        <v>女</v>
      </c>
      <c r="D98" s="11" t="s">
        <v>91</v>
      </c>
      <c r="E98" s="10" t="s">
        <v>102</v>
      </c>
    </row>
    <row r="99" ht="14.25" customHeight="1" spans="1:5">
      <c r="A99" s="3">
        <v>97</v>
      </c>
      <c r="B99" s="10" t="str">
        <f>"何健国"</f>
        <v>何健国</v>
      </c>
      <c r="C99" s="10" t="str">
        <f t="shared" ref="C99:C104" si="19">"男"</f>
        <v>男</v>
      </c>
      <c r="D99" s="11" t="s">
        <v>91</v>
      </c>
      <c r="E99" s="10" t="s">
        <v>103</v>
      </c>
    </row>
    <row r="100" ht="14.25" customHeight="1" spans="1:5">
      <c r="A100" s="3">
        <v>98</v>
      </c>
      <c r="B100" s="10" t="str">
        <f>"刘颖"</f>
        <v>刘颖</v>
      </c>
      <c r="C100" s="10" t="str">
        <f t="shared" ref="C100:C103" si="20">"女"</f>
        <v>女</v>
      </c>
      <c r="D100" s="11" t="s">
        <v>91</v>
      </c>
      <c r="E100" s="10" t="s">
        <v>104</v>
      </c>
    </row>
    <row r="101" ht="14.25" customHeight="1" spans="1:5">
      <c r="A101" s="3">
        <v>99</v>
      </c>
      <c r="B101" s="10" t="str">
        <f>"符桃妍"</f>
        <v>符桃妍</v>
      </c>
      <c r="C101" s="10" t="str">
        <f t="shared" si="20"/>
        <v>女</v>
      </c>
      <c r="D101" s="11" t="s">
        <v>91</v>
      </c>
      <c r="E101" s="10" t="s">
        <v>105</v>
      </c>
    </row>
    <row r="102" ht="14.25" customHeight="1" spans="1:5">
      <c r="A102" s="3">
        <v>100</v>
      </c>
      <c r="B102" s="10" t="str">
        <f>"苏兴梨"</f>
        <v>苏兴梨</v>
      </c>
      <c r="C102" s="10" t="str">
        <f t="shared" si="19"/>
        <v>男</v>
      </c>
      <c r="D102" s="11" t="s">
        <v>91</v>
      </c>
      <c r="E102" s="10" t="s">
        <v>106</v>
      </c>
    </row>
    <row r="103" ht="14.25" customHeight="1" spans="1:5">
      <c r="A103" s="3">
        <v>101</v>
      </c>
      <c r="B103" s="10" t="str">
        <f>"吴金娥"</f>
        <v>吴金娥</v>
      </c>
      <c r="C103" s="10" t="str">
        <f t="shared" si="20"/>
        <v>女</v>
      </c>
      <c r="D103" s="11" t="s">
        <v>91</v>
      </c>
      <c r="E103" s="10" t="s">
        <v>107</v>
      </c>
    </row>
    <row r="104" ht="14.25" customHeight="1" spans="1:5">
      <c r="A104" s="3">
        <v>102</v>
      </c>
      <c r="B104" s="10" t="str">
        <f>"黎善卿"</f>
        <v>黎善卿</v>
      </c>
      <c r="C104" s="10" t="str">
        <f t="shared" si="19"/>
        <v>男</v>
      </c>
      <c r="D104" s="11" t="s">
        <v>91</v>
      </c>
      <c r="E104" s="10" t="s">
        <v>108</v>
      </c>
    </row>
    <row r="105" ht="14.25" customHeight="1" spans="1:5">
      <c r="A105" s="3">
        <v>103</v>
      </c>
      <c r="B105" s="10" t="str">
        <f>"王钰莹"</f>
        <v>王钰莹</v>
      </c>
      <c r="C105" s="10" t="str">
        <f t="shared" ref="C105:C111" si="21">"女"</f>
        <v>女</v>
      </c>
      <c r="D105" s="11" t="s">
        <v>109</v>
      </c>
      <c r="E105" s="10" t="s">
        <v>110</v>
      </c>
    </row>
    <row r="106" ht="14.25" customHeight="1" spans="1:5">
      <c r="A106" s="3">
        <v>104</v>
      </c>
      <c r="B106" s="10" t="str">
        <f>"薛之峥"</f>
        <v>薛之峥</v>
      </c>
      <c r="C106" s="10" t="str">
        <f t="shared" ref="C106:C108" si="22">"男"</f>
        <v>男</v>
      </c>
      <c r="D106" s="11" t="s">
        <v>109</v>
      </c>
      <c r="E106" s="10" t="s">
        <v>111</v>
      </c>
    </row>
    <row r="107" ht="14.25" customHeight="1" spans="1:5">
      <c r="A107" s="3">
        <v>105</v>
      </c>
      <c r="B107" s="10" t="str">
        <f>"黎寿曦"</f>
        <v>黎寿曦</v>
      </c>
      <c r="C107" s="10" t="str">
        <f t="shared" si="22"/>
        <v>男</v>
      </c>
      <c r="D107" s="11" t="s">
        <v>109</v>
      </c>
      <c r="E107" s="10" t="s">
        <v>112</v>
      </c>
    </row>
    <row r="108" ht="14.25" customHeight="1" spans="1:5">
      <c r="A108" s="3">
        <v>106</v>
      </c>
      <c r="B108" s="10" t="str">
        <f>"羊壮伟"</f>
        <v>羊壮伟</v>
      </c>
      <c r="C108" s="10" t="str">
        <f t="shared" si="22"/>
        <v>男</v>
      </c>
      <c r="D108" s="11" t="s">
        <v>109</v>
      </c>
      <c r="E108" s="10" t="s">
        <v>113</v>
      </c>
    </row>
    <row r="109" ht="14.25" customHeight="1" spans="1:5">
      <c r="A109" s="3">
        <v>107</v>
      </c>
      <c r="B109" s="10" t="str">
        <f>"符禹虹"</f>
        <v>符禹虹</v>
      </c>
      <c r="C109" s="10" t="str">
        <f t="shared" si="21"/>
        <v>女</v>
      </c>
      <c r="D109" s="11" t="s">
        <v>109</v>
      </c>
      <c r="E109" s="10" t="s">
        <v>114</v>
      </c>
    </row>
    <row r="110" ht="14.25" customHeight="1" spans="1:5">
      <c r="A110" s="3">
        <v>108</v>
      </c>
      <c r="B110" s="10" t="str">
        <f>"叶琼莹"</f>
        <v>叶琼莹</v>
      </c>
      <c r="C110" s="10" t="str">
        <f t="shared" si="21"/>
        <v>女</v>
      </c>
      <c r="D110" s="11" t="s">
        <v>109</v>
      </c>
      <c r="E110" s="10" t="s">
        <v>115</v>
      </c>
    </row>
    <row r="111" ht="14.25" customHeight="1" spans="1:5">
      <c r="A111" s="3">
        <v>109</v>
      </c>
      <c r="B111" s="10" t="str">
        <f>"朱典兰"</f>
        <v>朱典兰</v>
      </c>
      <c r="C111" s="10" t="str">
        <f t="shared" si="21"/>
        <v>女</v>
      </c>
      <c r="D111" s="11" t="s">
        <v>109</v>
      </c>
      <c r="E111" s="10" t="s">
        <v>116</v>
      </c>
    </row>
    <row r="112" ht="14.25" customHeight="1" spans="1:5">
      <c r="A112" s="3">
        <v>110</v>
      </c>
      <c r="B112" s="10" t="str">
        <f>"刘锦龙"</f>
        <v>刘锦龙</v>
      </c>
      <c r="C112" s="10" t="str">
        <f>"男"</f>
        <v>男</v>
      </c>
      <c r="D112" s="11" t="s">
        <v>109</v>
      </c>
      <c r="E112" s="10" t="s">
        <v>117</v>
      </c>
    </row>
    <row r="113" ht="14.25" customHeight="1" spans="1:5">
      <c r="A113" s="3">
        <v>111</v>
      </c>
      <c r="B113" s="10" t="str">
        <f>"黎井爱"</f>
        <v>黎井爱</v>
      </c>
      <c r="C113" s="10" t="str">
        <f t="shared" ref="C113:C115" si="23">"女"</f>
        <v>女</v>
      </c>
      <c r="D113" s="11" t="s">
        <v>109</v>
      </c>
      <c r="E113" s="10" t="s">
        <v>118</v>
      </c>
    </row>
    <row r="114" ht="14.25" customHeight="1" spans="1:5">
      <c r="A114" s="3">
        <v>112</v>
      </c>
      <c r="B114" s="10" t="str">
        <f>"羊茵"</f>
        <v>羊茵</v>
      </c>
      <c r="C114" s="10" t="str">
        <f t="shared" si="23"/>
        <v>女</v>
      </c>
      <c r="D114" s="11" t="s">
        <v>109</v>
      </c>
      <c r="E114" s="10" t="s">
        <v>119</v>
      </c>
    </row>
    <row r="115" ht="14.25" customHeight="1" spans="1:5">
      <c r="A115" s="3">
        <v>113</v>
      </c>
      <c r="B115" s="10" t="str">
        <f>"谢玉玲"</f>
        <v>谢玉玲</v>
      </c>
      <c r="C115" s="10" t="str">
        <f t="shared" si="23"/>
        <v>女</v>
      </c>
      <c r="D115" s="11" t="s">
        <v>109</v>
      </c>
      <c r="E115" s="10" t="s">
        <v>56</v>
      </c>
    </row>
    <row r="116" ht="14.25" customHeight="1" spans="1:5">
      <c r="A116" s="3">
        <v>114</v>
      </c>
      <c r="B116" s="10" t="str">
        <f>"麦永怀"</f>
        <v>麦永怀</v>
      </c>
      <c r="C116" s="10" t="str">
        <f>"男"</f>
        <v>男</v>
      </c>
      <c r="D116" s="11" t="s">
        <v>120</v>
      </c>
      <c r="E116" s="10" t="s">
        <v>121</v>
      </c>
    </row>
    <row r="117" ht="14.25" customHeight="1" spans="1:5">
      <c r="A117" s="3">
        <v>115</v>
      </c>
      <c r="B117" s="10" t="str">
        <f>"唐小花"</f>
        <v>唐小花</v>
      </c>
      <c r="C117" s="10" t="str">
        <f t="shared" ref="C117:C126" si="24">"女"</f>
        <v>女</v>
      </c>
      <c r="D117" s="11" t="s">
        <v>120</v>
      </c>
      <c r="E117" s="10" t="s">
        <v>122</v>
      </c>
    </row>
    <row r="118" ht="14.25" customHeight="1" spans="1:5">
      <c r="A118" s="3">
        <v>116</v>
      </c>
      <c r="B118" s="10" t="str">
        <f>"羊卓高"</f>
        <v>羊卓高</v>
      </c>
      <c r="C118" s="10" t="str">
        <f>"男"</f>
        <v>男</v>
      </c>
      <c r="D118" s="11" t="s">
        <v>120</v>
      </c>
      <c r="E118" s="10" t="s">
        <v>123</v>
      </c>
    </row>
    <row r="119" ht="14.25" customHeight="1" spans="1:5">
      <c r="A119" s="3">
        <v>117</v>
      </c>
      <c r="B119" s="10" t="str">
        <f>"李应兰"</f>
        <v>李应兰</v>
      </c>
      <c r="C119" s="10" t="str">
        <f t="shared" si="24"/>
        <v>女</v>
      </c>
      <c r="D119" s="11" t="s">
        <v>120</v>
      </c>
      <c r="E119" s="10" t="s">
        <v>124</v>
      </c>
    </row>
    <row r="120" ht="14.25" customHeight="1" spans="1:5">
      <c r="A120" s="3">
        <v>118</v>
      </c>
      <c r="B120" s="10" t="str">
        <f>"羊丽英"</f>
        <v>羊丽英</v>
      </c>
      <c r="C120" s="10" t="str">
        <f t="shared" si="24"/>
        <v>女</v>
      </c>
      <c r="D120" s="11" t="s">
        <v>120</v>
      </c>
      <c r="E120" s="10" t="s">
        <v>125</v>
      </c>
    </row>
    <row r="121" ht="14.25" customHeight="1" spans="1:5">
      <c r="A121" s="3">
        <v>119</v>
      </c>
      <c r="B121" s="10" t="str">
        <f>"何风莉"</f>
        <v>何风莉</v>
      </c>
      <c r="C121" s="10" t="str">
        <f t="shared" si="24"/>
        <v>女</v>
      </c>
      <c r="D121" s="11" t="s">
        <v>120</v>
      </c>
      <c r="E121" s="10" t="s">
        <v>126</v>
      </c>
    </row>
    <row r="122" ht="14.25" customHeight="1" spans="1:5">
      <c r="A122" s="3">
        <v>120</v>
      </c>
      <c r="B122" s="10" t="str">
        <f>"关海萍"</f>
        <v>关海萍</v>
      </c>
      <c r="C122" s="10" t="str">
        <f t="shared" si="24"/>
        <v>女</v>
      </c>
      <c r="D122" s="11" t="s">
        <v>120</v>
      </c>
      <c r="E122" s="10" t="s">
        <v>127</v>
      </c>
    </row>
    <row r="123" ht="14.25" customHeight="1" spans="1:5">
      <c r="A123" s="3">
        <v>121</v>
      </c>
      <c r="B123" s="10" t="str">
        <f>"冯春华"</f>
        <v>冯春华</v>
      </c>
      <c r="C123" s="10" t="str">
        <f t="shared" si="24"/>
        <v>女</v>
      </c>
      <c r="D123" s="11" t="s">
        <v>120</v>
      </c>
      <c r="E123" s="10" t="s">
        <v>128</v>
      </c>
    </row>
    <row r="124" ht="14.25" customHeight="1" spans="1:5">
      <c r="A124" s="3">
        <v>122</v>
      </c>
      <c r="B124" s="10" t="str">
        <f>"陈乾月"</f>
        <v>陈乾月</v>
      </c>
      <c r="C124" s="10" t="str">
        <f t="shared" si="24"/>
        <v>女</v>
      </c>
      <c r="D124" s="11" t="s">
        <v>120</v>
      </c>
      <c r="E124" s="10" t="s">
        <v>129</v>
      </c>
    </row>
    <row r="125" ht="14.25" customHeight="1" spans="1:5">
      <c r="A125" s="3">
        <v>123</v>
      </c>
      <c r="B125" s="10" t="str">
        <f>"王永秀"</f>
        <v>王永秀</v>
      </c>
      <c r="C125" s="10" t="str">
        <f t="shared" si="24"/>
        <v>女</v>
      </c>
      <c r="D125" s="11" t="s">
        <v>120</v>
      </c>
      <c r="E125" s="10" t="s">
        <v>130</v>
      </c>
    </row>
    <row r="126" ht="14.25" customHeight="1" spans="1:5">
      <c r="A126" s="3">
        <v>124</v>
      </c>
      <c r="B126" s="10" t="str">
        <f>"苏秋萍"</f>
        <v>苏秋萍</v>
      </c>
      <c r="C126" s="10" t="str">
        <f t="shared" si="24"/>
        <v>女</v>
      </c>
      <c r="D126" s="11" t="s">
        <v>120</v>
      </c>
      <c r="E126" s="10" t="s">
        <v>131</v>
      </c>
    </row>
    <row r="127" ht="14.25" customHeight="1" spans="1:5">
      <c r="A127" s="3">
        <v>125</v>
      </c>
      <c r="B127" s="10" t="str">
        <f>"陈运"</f>
        <v>陈运</v>
      </c>
      <c r="C127" s="10" t="str">
        <f>"男"</f>
        <v>男</v>
      </c>
      <c r="D127" s="11" t="s">
        <v>120</v>
      </c>
      <c r="E127" s="10" t="s">
        <v>132</v>
      </c>
    </row>
    <row r="128" ht="14.25" customHeight="1" spans="1:5">
      <c r="A128" s="3">
        <v>126</v>
      </c>
      <c r="B128" s="10" t="str">
        <f>"周文茜"</f>
        <v>周文茜</v>
      </c>
      <c r="C128" s="10" t="str">
        <f t="shared" ref="C128:C130" si="25">"女"</f>
        <v>女</v>
      </c>
      <c r="D128" s="11" t="s">
        <v>120</v>
      </c>
      <c r="E128" s="10" t="s">
        <v>133</v>
      </c>
    </row>
    <row r="129" ht="14.25" customHeight="1" spans="1:5">
      <c r="A129" s="3">
        <v>127</v>
      </c>
      <c r="B129" s="10" t="str">
        <f>"何羽"</f>
        <v>何羽</v>
      </c>
      <c r="C129" s="10" t="str">
        <f t="shared" si="25"/>
        <v>女</v>
      </c>
      <c r="D129" s="11" t="s">
        <v>120</v>
      </c>
      <c r="E129" s="10" t="s">
        <v>134</v>
      </c>
    </row>
    <row r="130" ht="14.25" customHeight="1" spans="1:5">
      <c r="A130" s="3">
        <v>128</v>
      </c>
      <c r="B130" s="10" t="str">
        <f>"邱俊丹"</f>
        <v>邱俊丹</v>
      </c>
      <c r="C130" s="10" t="str">
        <f t="shared" si="25"/>
        <v>女</v>
      </c>
      <c r="D130" s="11" t="s">
        <v>120</v>
      </c>
      <c r="E130" s="10" t="s">
        <v>135</v>
      </c>
    </row>
    <row r="131" ht="14.25" customHeight="1" spans="1:5">
      <c r="A131" s="3">
        <v>129</v>
      </c>
      <c r="B131" s="10" t="str">
        <f>"吴狄浩"</f>
        <v>吴狄浩</v>
      </c>
      <c r="C131" s="10" t="str">
        <f t="shared" ref="C131:C134" si="26">"男"</f>
        <v>男</v>
      </c>
      <c r="D131" s="11" t="s">
        <v>136</v>
      </c>
      <c r="E131" s="10" t="s">
        <v>137</v>
      </c>
    </row>
    <row r="132" ht="14.25" customHeight="1" spans="1:5">
      <c r="A132" s="3">
        <v>130</v>
      </c>
      <c r="B132" s="10" t="str">
        <f>"符美彩"</f>
        <v>符美彩</v>
      </c>
      <c r="C132" s="10" t="str">
        <f t="shared" ref="C132:C136" si="27">"女"</f>
        <v>女</v>
      </c>
      <c r="D132" s="11" t="s">
        <v>136</v>
      </c>
      <c r="E132" s="10" t="s">
        <v>138</v>
      </c>
    </row>
    <row r="133" ht="14.25" customHeight="1" spans="1:5">
      <c r="A133" s="3">
        <v>131</v>
      </c>
      <c r="B133" s="10" t="str">
        <f>"陈锴"</f>
        <v>陈锴</v>
      </c>
      <c r="C133" s="10" t="str">
        <f t="shared" si="26"/>
        <v>男</v>
      </c>
      <c r="D133" s="11" t="s">
        <v>136</v>
      </c>
      <c r="E133" s="10" t="s">
        <v>139</v>
      </c>
    </row>
    <row r="134" ht="14.25" customHeight="1" spans="1:5">
      <c r="A134" s="3">
        <v>132</v>
      </c>
      <c r="B134" s="10" t="str">
        <f>"朱有信"</f>
        <v>朱有信</v>
      </c>
      <c r="C134" s="10" t="str">
        <f t="shared" si="26"/>
        <v>男</v>
      </c>
      <c r="D134" s="11" t="s">
        <v>136</v>
      </c>
      <c r="E134" s="10" t="s">
        <v>140</v>
      </c>
    </row>
    <row r="135" ht="14.25" customHeight="1" spans="1:5">
      <c r="A135" s="3">
        <v>133</v>
      </c>
      <c r="B135" s="10" t="str">
        <f>"朱秀梅"</f>
        <v>朱秀梅</v>
      </c>
      <c r="C135" s="10" t="str">
        <f t="shared" si="27"/>
        <v>女</v>
      </c>
      <c r="D135" s="11" t="s">
        <v>136</v>
      </c>
      <c r="E135" s="10" t="s">
        <v>141</v>
      </c>
    </row>
    <row r="136" ht="14.25" customHeight="1" spans="1:5">
      <c r="A136" s="3">
        <v>134</v>
      </c>
      <c r="B136" s="10" t="str">
        <f>"何丽娇"</f>
        <v>何丽娇</v>
      </c>
      <c r="C136" s="10" t="str">
        <f t="shared" si="27"/>
        <v>女</v>
      </c>
      <c r="D136" s="11" t="s">
        <v>136</v>
      </c>
      <c r="E136" s="10" t="s">
        <v>142</v>
      </c>
    </row>
    <row r="137" ht="14.25" customHeight="1" spans="1:5">
      <c r="A137" s="3">
        <v>135</v>
      </c>
      <c r="B137" s="10" t="str">
        <f>"叶子英"</f>
        <v>叶子英</v>
      </c>
      <c r="C137" s="10" t="str">
        <f t="shared" ref="C137:C141" si="28">"男"</f>
        <v>男</v>
      </c>
      <c r="D137" s="11" t="s">
        <v>136</v>
      </c>
      <c r="E137" s="10" t="s">
        <v>143</v>
      </c>
    </row>
    <row r="138" ht="14.25" customHeight="1" spans="1:5">
      <c r="A138" s="3">
        <v>136</v>
      </c>
      <c r="B138" s="10" t="str">
        <f>"陈思莹"</f>
        <v>陈思莹</v>
      </c>
      <c r="C138" s="10" t="str">
        <f>"女"</f>
        <v>女</v>
      </c>
      <c r="D138" s="11" t="s">
        <v>136</v>
      </c>
      <c r="E138" s="10" t="s">
        <v>144</v>
      </c>
    </row>
    <row r="139" ht="14.25" customHeight="1" spans="1:5">
      <c r="A139" s="3">
        <v>137</v>
      </c>
      <c r="B139" s="10" t="str">
        <f>"林壮龙"</f>
        <v>林壮龙</v>
      </c>
      <c r="C139" s="10" t="str">
        <f t="shared" si="28"/>
        <v>男</v>
      </c>
      <c r="D139" s="11" t="s">
        <v>145</v>
      </c>
      <c r="E139" s="10" t="s">
        <v>146</v>
      </c>
    </row>
    <row r="140" ht="14.25" customHeight="1" spans="1:5">
      <c r="A140" s="3">
        <v>138</v>
      </c>
      <c r="B140" s="10" t="str">
        <f>"钟兴"</f>
        <v>钟兴</v>
      </c>
      <c r="C140" s="10" t="str">
        <f t="shared" si="28"/>
        <v>男</v>
      </c>
      <c r="D140" s="11" t="s">
        <v>145</v>
      </c>
      <c r="E140" s="10" t="s">
        <v>147</v>
      </c>
    </row>
    <row r="141" ht="14.25" customHeight="1" spans="1:5">
      <c r="A141" s="3">
        <v>139</v>
      </c>
      <c r="B141" s="10" t="str">
        <f>"叶兆博"</f>
        <v>叶兆博</v>
      </c>
      <c r="C141" s="10" t="str">
        <f t="shared" si="28"/>
        <v>男</v>
      </c>
      <c r="D141" s="11" t="s">
        <v>145</v>
      </c>
      <c r="E141" s="10" t="s">
        <v>148</v>
      </c>
    </row>
    <row r="142" ht="14.25" customHeight="1" spans="1:5">
      <c r="A142" s="3">
        <v>140</v>
      </c>
      <c r="B142" s="10" t="str">
        <f>"李春香"</f>
        <v>李春香</v>
      </c>
      <c r="C142" s="10" t="str">
        <f>"女"</f>
        <v>女</v>
      </c>
      <c r="D142" s="11" t="s">
        <v>145</v>
      </c>
      <c r="E142" s="10" t="s">
        <v>149</v>
      </c>
    </row>
    <row r="143" ht="14.25" customHeight="1" spans="1:5">
      <c r="A143" s="3">
        <v>141</v>
      </c>
      <c r="B143" s="10" t="str">
        <f>"羊俊斌"</f>
        <v>羊俊斌</v>
      </c>
      <c r="C143" s="10" t="str">
        <f t="shared" ref="C143:C147" si="29">"男"</f>
        <v>男</v>
      </c>
      <c r="D143" s="11" t="s">
        <v>145</v>
      </c>
      <c r="E143" s="10" t="s">
        <v>150</v>
      </c>
    </row>
    <row r="144" ht="14.25" customHeight="1" spans="1:5">
      <c r="A144" s="3">
        <v>142</v>
      </c>
      <c r="B144" s="10" t="str">
        <f>"符大策"</f>
        <v>符大策</v>
      </c>
      <c r="C144" s="10" t="str">
        <f t="shared" si="29"/>
        <v>男</v>
      </c>
      <c r="D144" s="11" t="s">
        <v>145</v>
      </c>
      <c r="E144" s="10" t="s">
        <v>151</v>
      </c>
    </row>
    <row r="145" ht="14.25" customHeight="1" spans="1:5">
      <c r="A145" s="3">
        <v>143</v>
      </c>
      <c r="B145" s="10" t="str">
        <f>"陈公卷"</f>
        <v>陈公卷</v>
      </c>
      <c r="C145" s="10" t="str">
        <f t="shared" si="29"/>
        <v>男</v>
      </c>
      <c r="D145" s="11" t="s">
        <v>145</v>
      </c>
      <c r="E145" s="10" t="s">
        <v>152</v>
      </c>
    </row>
    <row r="146" ht="14.25" customHeight="1" spans="1:5">
      <c r="A146" s="3">
        <v>144</v>
      </c>
      <c r="B146" s="10" t="str">
        <f>"郑学松"</f>
        <v>郑学松</v>
      </c>
      <c r="C146" s="10" t="str">
        <f t="shared" si="29"/>
        <v>男</v>
      </c>
      <c r="D146" s="11" t="s">
        <v>145</v>
      </c>
      <c r="E146" s="10" t="s">
        <v>153</v>
      </c>
    </row>
    <row r="147" ht="14.25" customHeight="1" spans="1:5">
      <c r="A147" s="3">
        <v>145</v>
      </c>
      <c r="B147" s="10" t="str">
        <f>"林成诗"</f>
        <v>林成诗</v>
      </c>
      <c r="C147" s="10" t="str">
        <f t="shared" si="29"/>
        <v>男</v>
      </c>
      <c r="D147" s="11" t="s">
        <v>145</v>
      </c>
      <c r="E147" s="10" t="s">
        <v>154</v>
      </c>
    </row>
    <row r="148" ht="14.25" customHeight="1" spans="1:5">
      <c r="A148" s="3">
        <v>146</v>
      </c>
      <c r="B148" s="10" t="str">
        <f>"何庆罴"</f>
        <v>何庆罴</v>
      </c>
      <c r="C148" s="10" t="str">
        <f t="shared" ref="C148:C152" si="30">"女"</f>
        <v>女</v>
      </c>
      <c r="D148" s="11" t="s">
        <v>155</v>
      </c>
      <c r="E148" s="10" t="s">
        <v>156</v>
      </c>
    </row>
    <row r="149" ht="14.25" customHeight="1" spans="1:5">
      <c r="A149" s="3">
        <v>147</v>
      </c>
      <c r="B149" s="10" t="str">
        <f>"麦永现"</f>
        <v>麦永现</v>
      </c>
      <c r="C149" s="10" t="str">
        <f t="shared" ref="C149:C153" si="31">"男"</f>
        <v>男</v>
      </c>
      <c r="D149" s="11" t="s">
        <v>155</v>
      </c>
      <c r="E149" s="10" t="s">
        <v>157</v>
      </c>
    </row>
    <row r="150" ht="14.25" customHeight="1" spans="1:5">
      <c r="A150" s="3">
        <v>148</v>
      </c>
      <c r="B150" s="10" t="str">
        <f>"郭金仁"</f>
        <v>郭金仁</v>
      </c>
      <c r="C150" s="10" t="str">
        <f t="shared" si="31"/>
        <v>男</v>
      </c>
      <c r="D150" s="11" t="s">
        <v>155</v>
      </c>
      <c r="E150" s="10" t="s">
        <v>158</v>
      </c>
    </row>
    <row r="151" ht="14.25" customHeight="1" spans="1:5">
      <c r="A151" s="3">
        <v>149</v>
      </c>
      <c r="B151" s="10" t="str">
        <f>"郑春丹"</f>
        <v>郑春丹</v>
      </c>
      <c r="C151" s="10" t="str">
        <f t="shared" si="30"/>
        <v>女</v>
      </c>
      <c r="D151" s="11" t="s">
        <v>155</v>
      </c>
      <c r="E151" s="10" t="s">
        <v>159</v>
      </c>
    </row>
    <row r="152" ht="14.25" customHeight="1" spans="1:5">
      <c r="A152" s="3">
        <v>150</v>
      </c>
      <c r="B152" s="10" t="str">
        <f>"叶子钰"</f>
        <v>叶子钰</v>
      </c>
      <c r="C152" s="10" t="str">
        <f t="shared" si="30"/>
        <v>女</v>
      </c>
      <c r="D152" s="11" t="s">
        <v>155</v>
      </c>
      <c r="E152" s="10" t="s">
        <v>160</v>
      </c>
    </row>
    <row r="153" ht="14.25" customHeight="1" spans="1:5">
      <c r="A153" s="3">
        <v>151</v>
      </c>
      <c r="B153" s="10" t="str">
        <f>"吴卓"</f>
        <v>吴卓</v>
      </c>
      <c r="C153" s="10" t="str">
        <f t="shared" si="31"/>
        <v>男</v>
      </c>
      <c r="D153" s="11" t="s">
        <v>155</v>
      </c>
      <c r="E153" s="10" t="s">
        <v>161</v>
      </c>
    </row>
    <row r="154" ht="14.25" customHeight="1" spans="1:5">
      <c r="A154" s="3">
        <v>152</v>
      </c>
      <c r="B154" s="10" t="str">
        <f>"符艳媚"</f>
        <v>符艳媚</v>
      </c>
      <c r="C154" s="10" t="str">
        <f t="shared" ref="C154:C157" si="32">"女"</f>
        <v>女</v>
      </c>
      <c r="D154" s="11" t="s">
        <v>155</v>
      </c>
      <c r="E154" s="10" t="s">
        <v>162</v>
      </c>
    </row>
    <row r="155" ht="14.25" customHeight="1" spans="1:5">
      <c r="A155" s="3">
        <v>153</v>
      </c>
      <c r="B155" s="10" t="str">
        <f>"洪二妹"</f>
        <v>洪二妹</v>
      </c>
      <c r="C155" s="10" t="str">
        <f t="shared" si="32"/>
        <v>女</v>
      </c>
      <c r="D155" s="11" t="s">
        <v>155</v>
      </c>
      <c r="E155" s="10" t="s">
        <v>163</v>
      </c>
    </row>
    <row r="156" ht="14.25" customHeight="1" spans="1:5">
      <c r="A156" s="3">
        <v>154</v>
      </c>
      <c r="B156" s="10" t="str">
        <f>"王会灵"</f>
        <v>王会灵</v>
      </c>
      <c r="C156" s="10" t="str">
        <f t="shared" si="32"/>
        <v>女</v>
      </c>
      <c r="D156" s="11" t="s">
        <v>155</v>
      </c>
      <c r="E156" s="10" t="s">
        <v>164</v>
      </c>
    </row>
    <row r="157" ht="14.25" customHeight="1" spans="1:5">
      <c r="A157" s="3">
        <v>155</v>
      </c>
      <c r="B157" s="10" t="str">
        <f>"唐庆洁"</f>
        <v>唐庆洁</v>
      </c>
      <c r="C157" s="10" t="str">
        <f t="shared" si="32"/>
        <v>女</v>
      </c>
      <c r="D157" s="11" t="s">
        <v>155</v>
      </c>
      <c r="E157" s="10" t="s">
        <v>165</v>
      </c>
    </row>
    <row r="158" ht="14.25" customHeight="1" spans="1:5">
      <c r="A158" s="3">
        <v>156</v>
      </c>
      <c r="B158" s="10" t="str">
        <f>"丁永宇"</f>
        <v>丁永宇</v>
      </c>
      <c r="C158" s="10" t="str">
        <f t="shared" ref="C158:C162" si="33">"男"</f>
        <v>男</v>
      </c>
      <c r="D158" s="11" t="s">
        <v>155</v>
      </c>
      <c r="E158" s="10" t="s">
        <v>166</v>
      </c>
    </row>
    <row r="159" ht="14.25" customHeight="1" spans="1:5">
      <c r="A159" s="3">
        <v>157</v>
      </c>
      <c r="B159" s="10" t="str">
        <f>"曾智武"</f>
        <v>曾智武</v>
      </c>
      <c r="C159" s="10" t="str">
        <f t="shared" si="33"/>
        <v>男</v>
      </c>
      <c r="D159" s="11" t="s">
        <v>155</v>
      </c>
      <c r="E159" s="10" t="s">
        <v>167</v>
      </c>
    </row>
    <row r="160" ht="14.25" customHeight="1" spans="1:5">
      <c r="A160" s="3">
        <v>158</v>
      </c>
      <c r="B160" s="10" t="str">
        <f>"陈丽艳"</f>
        <v>陈丽艳</v>
      </c>
      <c r="C160" s="10" t="str">
        <f t="shared" ref="C160:C164" si="34">"女"</f>
        <v>女</v>
      </c>
      <c r="D160" s="11" t="s">
        <v>155</v>
      </c>
      <c r="E160" s="10" t="s">
        <v>168</v>
      </c>
    </row>
    <row r="161" ht="14.25" customHeight="1" spans="1:5">
      <c r="A161" s="3">
        <v>159</v>
      </c>
      <c r="B161" s="10" t="str">
        <f>"李林惠"</f>
        <v>李林惠</v>
      </c>
      <c r="C161" s="10" t="str">
        <f t="shared" si="34"/>
        <v>女</v>
      </c>
      <c r="D161" s="11" t="s">
        <v>155</v>
      </c>
      <c r="E161" s="10" t="s">
        <v>169</v>
      </c>
    </row>
    <row r="162" ht="14.25" customHeight="1" spans="1:5">
      <c r="A162" s="3">
        <v>160</v>
      </c>
      <c r="B162" s="10" t="str">
        <f>"林源鹏"</f>
        <v>林源鹏</v>
      </c>
      <c r="C162" s="10" t="str">
        <f t="shared" si="33"/>
        <v>男</v>
      </c>
      <c r="D162" s="11" t="s">
        <v>155</v>
      </c>
      <c r="E162" s="10" t="s">
        <v>170</v>
      </c>
    </row>
    <row r="163" ht="14.25" customHeight="1" spans="1:5">
      <c r="A163" s="3">
        <v>161</v>
      </c>
      <c r="B163" s="10" t="str">
        <f>"羊钰"</f>
        <v>羊钰</v>
      </c>
      <c r="C163" s="10" t="str">
        <f t="shared" si="34"/>
        <v>女</v>
      </c>
      <c r="D163" s="11" t="s">
        <v>155</v>
      </c>
      <c r="E163" s="10" t="s">
        <v>171</v>
      </c>
    </row>
    <row r="164" ht="14.25" customHeight="1" spans="1:5">
      <c r="A164" s="3">
        <v>162</v>
      </c>
      <c r="B164" s="10" t="str">
        <f>"陈二英"</f>
        <v>陈二英</v>
      </c>
      <c r="C164" s="10" t="str">
        <f t="shared" si="34"/>
        <v>女</v>
      </c>
      <c r="D164" s="11" t="s">
        <v>155</v>
      </c>
      <c r="E164" s="10" t="s">
        <v>172</v>
      </c>
    </row>
    <row r="165" ht="14.25" customHeight="1" spans="1:5">
      <c r="A165" s="3">
        <v>163</v>
      </c>
      <c r="B165" s="10" t="str">
        <f>"何健东"</f>
        <v>何健东</v>
      </c>
      <c r="C165" s="10" t="str">
        <f>"男"</f>
        <v>男</v>
      </c>
      <c r="D165" s="11" t="s">
        <v>155</v>
      </c>
      <c r="E165" s="10" t="s">
        <v>173</v>
      </c>
    </row>
    <row r="166" ht="14.25" customHeight="1" spans="1:5">
      <c r="A166" s="3">
        <v>164</v>
      </c>
      <c r="B166" s="10" t="str">
        <f>"陈美鸾"</f>
        <v>陈美鸾</v>
      </c>
      <c r="C166" s="10" t="str">
        <f t="shared" ref="C166:C171" si="35">"女"</f>
        <v>女</v>
      </c>
      <c r="D166" s="11" t="s">
        <v>174</v>
      </c>
      <c r="E166" s="10" t="s">
        <v>175</v>
      </c>
    </row>
    <row r="167" ht="14.25" customHeight="1" spans="1:5">
      <c r="A167" s="3">
        <v>165</v>
      </c>
      <c r="B167" s="10" t="str">
        <f>"黄秋梦"</f>
        <v>黄秋梦</v>
      </c>
      <c r="C167" s="10" t="str">
        <f t="shared" si="35"/>
        <v>女</v>
      </c>
      <c r="D167" s="11" t="s">
        <v>174</v>
      </c>
      <c r="E167" s="10" t="s">
        <v>176</v>
      </c>
    </row>
    <row r="168" ht="14.25" customHeight="1" spans="1:5">
      <c r="A168" s="3">
        <v>166</v>
      </c>
      <c r="B168" s="10" t="str">
        <f>"赵鸿平"</f>
        <v>赵鸿平</v>
      </c>
      <c r="C168" s="10" t="str">
        <f t="shared" ref="C168:C175" si="36">"男"</f>
        <v>男</v>
      </c>
      <c r="D168" s="11" t="s">
        <v>174</v>
      </c>
      <c r="E168" s="10" t="s">
        <v>177</v>
      </c>
    </row>
    <row r="169" ht="14.25" customHeight="1" spans="1:5">
      <c r="A169" s="3">
        <v>167</v>
      </c>
      <c r="B169" s="10" t="str">
        <f>"徐月圆"</f>
        <v>徐月圆</v>
      </c>
      <c r="C169" s="10" t="str">
        <f t="shared" si="35"/>
        <v>女</v>
      </c>
      <c r="D169" s="11" t="s">
        <v>174</v>
      </c>
      <c r="E169" s="10" t="s">
        <v>178</v>
      </c>
    </row>
    <row r="170" ht="14.25" customHeight="1" spans="1:5">
      <c r="A170" s="3">
        <v>168</v>
      </c>
      <c r="B170" s="10" t="str">
        <f>"王珍菊"</f>
        <v>王珍菊</v>
      </c>
      <c r="C170" s="10" t="str">
        <f t="shared" si="35"/>
        <v>女</v>
      </c>
      <c r="D170" s="11" t="s">
        <v>174</v>
      </c>
      <c r="E170" s="10" t="s">
        <v>179</v>
      </c>
    </row>
    <row r="171" ht="14.25" customHeight="1" spans="1:5">
      <c r="A171" s="3">
        <v>169</v>
      </c>
      <c r="B171" s="10" t="str">
        <f>"韦美英"</f>
        <v>韦美英</v>
      </c>
      <c r="C171" s="10" t="str">
        <f t="shared" si="35"/>
        <v>女</v>
      </c>
      <c r="D171" s="11" t="s">
        <v>174</v>
      </c>
      <c r="E171" s="10" t="s">
        <v>180</v>
      </c>
    </row>
    <row r="172" ht="14.25" customHeight="1" spans="1:5">
      <c r="A172" s="3">
        <v>170</v>
      </c>
      <c r="B172" s="10" t="str">
        <f>"蒋锦权"</f>
        <v>蒋锦权</v>
      </c>
      <c r="C172" s="10" t="str">
        <f t="shared" si="36"/>
        <v>男</v>
      </c>
      <c r="D172" s="11" t="s">
        <v>174</v>
      </c>
      <c r="E172" s="10" t="s">
        <v>181</v>
      </c>
    </row>
    <row r="173" ht="14.25" customHeight="1" spans="1:5">
      <c r="A173" s="3">
        <v>171</v>
      </c>
      <c r="B173" s="10" t="str">
        <f>"林万绵"</f>
        <v>林万绵</v>
      </c>
      <c r="C173" s="10" t="str">
        <f t="shared" si="36"/>
        <v>男</v>
      </c>
      <c r="D173" s="11" t="s">
        <v>174</v>
      </c>
      <c r="E173" s="10" t="s">
        <v>182</v>
      </c>
    </row>
    <row r="174" ht="14.25" customHeight="1" spans="1:5">
      <c r="A174" s="3">
        <v>172</v>
      </c>
      <c r="B174" s="10" t="str">
        <f>"李燕鹏"</f>
        <v>李燕鹏</v>
      </c>
      <c r="C174" s="10" t="str">
        <f t="shared" si="36"/>
        <v>男</v>
      </c>
      <c r="D174" s="11" t="s">
        <v>174</v>
      </c>
      <c r="E174" s="10" t="s">
        <v>183</v>
      </c>
    </row>
    <row r="175" ht="14.25" customHeight="1" spans="1:5">
      <c r="A175" s="3">
        <v>173</v>
      </c>
      <c r="B175" s="10" t="str">
        <f>"陈文河"</f>
        <v>陈文河</v>
      </c>
      <c r="C175" s="10" t="str">
        <f t="shared" si="36"/>
        <v>男</v>
      </c>
      <c r="D175" s="11" t="s">
        <v>174</v>
      </c>
      <c r="E175" s="10" t="s">
        <v>184</v>
      </c>
    </row>
    <row r="176" ht="14.25" customHeight="1" spans="1:5">
      <c r="A176" s="3">
        <v>174</v>
      </c>
      <c r="B176" s="10" t="str">
        <f>"方岚"</f>
        <v>方岚</v>
      </c>
      <c r="C176" s="10" t="str">
        <f>"女"</f>
        <v>女</v>
      </c>
      <c r="D176" s="11" t="s">
        <v>174</v>
      </c>
      <c r="E176" s="10" t="s">
        <v>185</v>
      </c>
    </row>
    <row r="177" ht="14.25" customHeight="1" spans="1:5">
      <c r="A177" s="3">
        <v>175</v>
      </c>
      <c r="B177" s="10" t="str">
        <f>"朱方达"</f>
        <v>朱方达</v>
      </c>
      <c r="C177" s="10" t="str">
        <f t="shared" ref="C177:C184" si="37">"男"</f>
        <v>男</v>
      </c>
      <c r="D177" s="11" t="s">
        <v>174</v>
      </c>
      <c r="E177" s="10" t="s">
        <v>177</v>
      </c>
    </row>
    <row r="178" ht="14.25" customHeight="1" spans="1:5">
      <c r="A178" s="3">
        <v>176</v>
      </c>
      <c r="B178" s="10" t="str">
        <f>"詹丰铭"</f>
        <v>詹丰铭</v>
      </c>
      <c r="C178" s="10" t="str">
        <f t="shared" si="37"/>
        <v>男</v>
      </c>
      <c r="D178" s="11" t="s">
        <v>174</v>
      </c>
      <c r="E178" s="10" t="s">
        <v>186</v>
      </c>
    </row>
    <row r="179" ht="14.25" customHeight="1" spans="1:5">
      <c r="A179" s="3">
        <v>177</v>
      </c>
      <c r="B179" s="10" t="str">
        <f>"符兰英"</f>
        <v>符兰英</v>
      </c>
      <c r="C179" s="10" t="str">
        <f>"女"</f>
        <v>女</v>
      </c>
      <c r="D179" s="11" t="s">
        <v>174</v>
      </c>
      <c r="E179" s="10" t="s">
        <v>187</v>
      </c>
    </row>
    <row r="180" ht="14.25" customHeight="1" spans="1:5">
      <c r="A180" s="3">
        <v>178</v>
      </c>
      <c r="B180" s="10" t="str">
        <f>"高冕源"</f>
        <v>高冕源</v>
      </c>
      <c r="C180" s="10" t="str">
        <f t="shared" si="37"/>
        <v>男</v>
      </c>
      <c r="D180" s="11" t="s">
        <v>174</v>
      </c>
      <c r="E180" s="10" t="s">
        <v>188</v>
      </c>
    </row>
    <row r="181" ht="14.25" customHeight="1" spans="1:5">
      <c r="A181" s="3">
        <v>179</v>
      </c>
      <c r="B181" s="10" t="str">
        <f>"朱掌文"</f>
        <v>朱掌文</v>
      </c>
      <c r="C181" s="10" t="str">
        <f t="shared" si="37"/>
        <v>男</v>
      </c>
      <c r="D181" s="11" t="s">
        <v>174</v>
      </c>
      <c r="E181" s="10" t="s">
        <v>189</v>
      </c>
    </row>
    <row r="182" ht="14.25" customHeight="1" spans="1:5">
      <c r="A182" s="3">
        <v>180</v>
      </c>
      <c r="B182" s="10" t="str">
        <f>"唐卓敏"</f>
        <v>唐卓敏</v>
      </c>
      <c r="C182" s="10" t="str">
        <f t="shared" si="37"/>
        <v>男</v>
      </c>
      <c r="D182" s="11" t="s">
        <v>174</v>
      </c>
      <c r="E182" s="10" t="s">
        <v>190</v>
      </c>
    </row>
    <row r="183" ht="14.25" customHeight="1" spans="1:5">
      <c r="A183" s="3">
        <v>181</v>
      </c>
      <c r="B183" s="10" t="str">
        <f>"李明俊"</f>
        <v>李明俊</v>
      </c>
      <c r="C183" s="10" t="str">
        <f t="shared" si="37"/>
        <v>男</v>
      </c>
      <c r="D183" s="11" t="s">
        <v>174</v>
      </c>
      <c r="E183" s="10" t="s">
        <v>191</v>
      </c>
    </row>
    <row r="184" ht="14.25" customHeight="1" spans="1:5">
      <c r="A184" s="3">
        <v>182</v>
      </c>
      <c r="B184" s="10" t="str">
        <f>"薛必权"</f>
        <v>薛必权</v>
      </c>
      <c r="C184" s="10" t="str">
        <f t="shared" si="37"/>
        <v>男</v>
      </c>
      <c r="D184" s="11" t="s">
        <v>174</v>
      </c>
      <c r="E184" s="10" t="s">
        <v>192</v>
      </c>
    </row>
    <row r="185" ht="14.25" customHeight="1" spans="1:5">
      <c r="A185" s="3">
        <v>183</v>
      </c>
      <c r="B185" s="10" t="str">
        <f>"林天翠"</f>
        <v>林天翠</v>
      </c>
      <c r="C185" s="10" t="str">
        <f>"女"</f>
        <v>女</v>
      </c>
      <c r="D185" s="11" t="s">
        <v>174</v>
      </c>
      <c r="E185" s="10" t="s">
        <v>193</v>
      </c>
    </row>
    <row r="186" ht="14.25" customHeight="1" spans="1:5">
      <c r="A186" s="3">
        <v>184</v>
      </c>
      <c r="B186" s="10" t="str">
        <f>"李万登"</f>
        <v>李万登</v>
      </c>
      <c r="C186" s="10" t="str">
        <f t="shared" ref="C186:C198" si="38">"男"</f>
        <v>男</v>
      </c>
      <c r="D186" s="11" t="s">
        <v>174</v>
      </c>
      <c r="E186" s="10" t="s">
        <v>194</v>
      </c>
    </row>
    <row r="187" ht="14.25" customHeight="1" spans="1:5">
      <c r="A187" s="3">
        <v>185</v>
      </c>
      <c r="B187" s="10" t="str">
        <f>"陈婷涓"</f>
        <v>陈婷涓</v>
      </c>
      <c r="C187" s="10" t="str">
        <f>"女"</f>
        <v>女</v>
      </c>
      <c r="D187" s="11" t="s">
        <v>174</v>
      </c>
      <c r="E187" s="10" t="s">
        <v>90</v>
      </c>
    </row>
    <row r="188" ht="14.25" customHeight="1" spans="1:5">
      <c r="A188" s="3">
        <v>186</v>
      </c>
      <c r="B188" s="10" t="str">
        <f>"郑仕温"</f>
        <v>郑仕温</v>
      </c>
      <c r="C188" s="10" t="str">
        <f t="shared" si="38"/>
        <v>男</v>
      </c>
      <c r="D188" s="11" t="s">
        <v>174</v>
      </c>
      <c r="E188" s="10" t="s">
        <v>195</v>
      </c>
    </row>
    <row r="189" ht="14.25" customHeight="1" spans="1:5">
      <c r="A189" s="3">
        <v>187</v>
      </c>
      <c r="B189" s="10" t="str">
        <f>"李国帅"</f>
        <v>李国帅</v>
      </c>
      <c r="C189" s="10" t="str">
        <f t="shared" si="38"/>
        <v>男</v>
      </c>
      <c r="D189" s="11" t="s">
        <v>174</v>
      </c>
      <c r="E189" s="10" t="s">
        <v>196</v>
      </c>
    </row>
    <row r="190" ht="14.25" customHeight="1" spans="1:5">
      <c r="A190" s="3">
        <v>188</v>
      </c>
      <c r="B190" s="10" t="str">
        <f>"吴宏波"</f>
        <v>吴宏波</v>
      </c>
      <c r="C190" s="10" t="str">
        <f t="shared" si="38"/>
        <v>男</v>
      </c>
      <c r="D190" s="11" t="s">
        <v>174</v>
      </c>
      <c r="E190" s="10" t="s">
        <v>197</v>
      </c>
    </row>
    <row r="191" ht="14.25" customHeight="1" spans="1:5">
      <c r="A191" s="3">
        <v>189</v>
      </c>
      <c r="B191" s="10" t="str">
        <f>"万维鑫"</f>
        <v>万维鑫</v>
      </c>
      <c r="C191" s="10" t="str">
        <f t="shared" si="38"/>
        <v>男</v>
      </c>
      <c r="D191" s="11" t="s">
        <v>174</v>
      </c>
      <c r="E191" s="10" t="s">
        <v>198</v>
      </c>
    </row>
    <row r="192" ht="14.25" customHeight="1" spans="1:5">
      <c r="A192" s="3">
        <v>190</v>
      </c>
      <c r="B192" s="10" t="str">
        <f>"钟海宁"</f>
        <v>钟海宁</v>
      </c>
      <c r="C192" s="10" t="str">
        <f t="shared" si="38"/>
        <v>男</v>
      </c>
      <c r="D192" s="11" t="s">
        <v>174</v>
      </c>
      <c r="E192" s="10" t="s">
        <v>199</v>
      </c>
    </row>
    <row r="193" ht="14.25" customHeight="1" spans="1:5">
      <c r="A193" s="3">
        <v>191</v>
      </c>
      <c r="B193" s="10" t="str">
        <f>"吴开绩"</f>
        <v>吴开绩</v>
      </c>
      <c r="C193" s="10" t="str">
        <f t="shared" si="38"/>
        <v>男</v>
      </c>
      <c r="D193" s="11" t="s">
        <v>174</v>
      </c>
      <c r="E193" s="10" t="s">
        <v>200</v>
      </c>
    </row>
    <row r="194" ht="14.25" customHeight="1" spans="1:5">
      <c r="A194" s="3">
        <v>192</v>
      </c>
      <c r="B194" s="10" t="str">
        <f>"郑高勇"</f>
        <v>郑高勇</v>
      </c>
      <c r="C194" s="10" t="str">
        <f t="shared" si="38"/>
        <v>男</v>
      </c>
      <c r="D194" s="11" t="s">
        <v>174</v>
      </c>
      <c r="E194" s="10" t="s">
        <v>201</v>
      </c>
    </row>
    <row r="195" ht="14.25" customHeight="1" spans="1:5">
      <c r="A195" s="3">
        <v>193</v>
      </c>
      <c r="B195" s="10" t="str">
        <f>"黎雨鹏"</f>
        <v>黎雨鹏</v>
      </c>
      <c r="C195" s="10" t="str">
        <f t="shared" si="38"/>
        <v>男</v>
      </c>
      <c r="D195" s="11" t="s">
        <v>174</v>
      </c>
      <c r="E195" s="10" t="s">
        <v>202</v>
      </c>
    </row>
    <row r="196" ht="14.25" customHeight="1" spans="1:5">
      <c r="A196" s="3">
        <v>194</v>
      </c>
      <c r="B196" s="10" t="str">
        <f>"洪应隆"</f>
        <v>洪应隆</v>
      </c>
      <c r="C196" s="10" t="str">
        <f t="shared" si="38"/>
        <v>男</v>
      </c>
      <c r="D196" s="11" t="s">
        <v>203</v>
      </c>
      <c r="E196" s="10" t="s">
        <v>204</v>
      </c>
    </row>
    <row r="197" ht="14.25" customHeight="1" spans="1:5">
      <c r="A197" s="3">
        <v>195</v>
      </c>
      <c r="B197" s="10" t="str">
        <f>"陈才驹"</f>
        <v>陈才驹</v>
      </c>
      <c r="C197" s="10" t="str">
        <f t="shared" si="38"/>
        <v>男</v>
      </c>
      <c r="D197" s="11" t="s">
        <v>203</v>
      </c>
      <c r="E197" s="10" t="s">
        <v>205</v>
      </c>
    </row>
    <row r="198" ht="14.25" customHeight="1" spans="1:5">
      <c r="A198" s="3">
        <v>196</v>
      </c>
      <c r="B198" s="10" t="str">
        <f>"侯博"</f>
        <v>侯博</v>
      </c>
      <c r="C198" s="10" t="str">
        <f t="shared" si="38"/>
        <v>男</v>
      </c>
      <c r="D198" s="11" t="s">
        <v>203</v>
      </c>
      <c r="E198" s="10" t="s">
        <v>206</v>
      </c>
    </row>
    <row r="199" ht="14.25" customHeight="1" spans="1:5">
      <c r="A199" s="3">
        <v>197</v>
      </c>
      <c r="B199" s="10" t="str">
        <f>"李雪纯"</f>
        <v>李雪纯</v>
      </c>
      <c r="C199" s="10" t="str">
        <f t="shared" ref="C199:C203" si="39">"女"</f>
        <v>女</v>
      </c>
      <c r="D199" s="11" t="s">
        <v>203</v>
      </c>
      <c r="E199" s="10" t="s">
        <v>207</v>
      </c>
    </row>
    <row r="200" ht="14.25" customHeight="1" spans="1:5">
      <c r="A200" s="3">
        <v>198</v>
      </c>
      <c r="B200" s="10" t="str">
        <f>"黎春兰"</f>
        <v>黎春兰</v>
      </c>
      <c r="C200" s="10" t="str">
        <f t="shared" si="39"/>
        <v>女</v>
      </c>
      <c r="D200" s="11" t="s">
        <v>203</v>
      </c>
      <c r="E200" s="10" t="s">
        <v>208</v>
      </c>
    </row>
    <row r="201" ht="14.25" customHeight="1" spans="1:5">
      <c r="A201" s="3">
        <v>199</v>
      </c>
      <c r="B201" s="10" t="str">
        <f>"林丽月"</f>
        <v>林丽月</v>
      </c>
      <c r="C201" s="10" t="str">
        <f t="shared" si="39"/>
        <v>女</v>
      </c>
      <c r="D201" s="11" t="s">
        <v>203</v>
      </c>
      <c r="E201" s="10" t="s">
        <v>209</v>
      </c>
    </row>
    <row r="202" ht="14.25" customHeight="1" spans="1:5">
      <c r="A202" s="3">
        <v>200</v>
      </c>
      <c r="B202" s="10" t="str">
        <f>"朱春风"</f>
        <v>朱春风</v>
      </c>
      <c r="C202" s="10" t="str">
        <f t="shared" si="39"/>
        <v>女</v>
      </c>
      <c r="D202" s="11" t="s">
        <v>203</v>
      </c>
      <c r="E202" s="10" t="s">
        <v>163</v>
      </c>
    </row>
    <row r="203" ht="14.25" customHeight="1" spans="1:5">
      <c r="A203" s="3">
        <v>201</v>
      </c>
      <c r="B203" s="10" t="str">
        <f>"苏俏齐"</f>
        <v>苏俏齐</v>
      </c>
      <c r="C203" s="10" t="str">
        <f t="shared" si="39"/>
        <v>女</v>
      </c>
      <c r="D203" s="11" t="s">
        <v>203</v>
      </c>
      <c r="E203" s="10" t="s">
        <v>210</v>
      </c>
    </row>
    <row r="204" ht="14.25" customHeight="1" spans="1:5">
      <c r="A204" s="3">
        <v>202</v>
      </c>
      <c r="B204" s="10" t="str">
        <f>"符英武"</f>
        <v>符英武</v>
      </c>
      <c r="C204" s="10" t="str">
        <f t="shared" ref="C204:C211" si="40">"男"</f>
        <v>男</v>
      </c>
      <c r="D204" s="11" t="s">
        <v>203</v>
      </c>
      <c r="E204" s="10" t="s">
        <v>211</v>
      </c>
    </row>
    <row r="205" ht="14.25" customHeight="1" spans="1:5">
      <c r="A205" s="3">
        <v>203</v>
      </c>
      <c r="B205" s="10" t="str">
        <f>"高伟"</f>
        <v>高伟</v>
      </c>
      <c r="C205" s="10" t="str">
        <f t="shared" si="40"/>
        <v>男</v>
      </c>
      <c r="D205" s="11" t="s">
        <v>203</v>
      </c>
      <c r="E205" s="10" t="s">
        <v>212</v>
      </c>
    </row>
    <row r="206" ht="14.25" customHeight="1" spans="1:5">
      <c r="A206" s="3">
        <v>204</v>
      </c>
      <c r="B206" s="10" t="str">
        <f>"李慧玲"</f>
        <v>李慧玲</v>
      </c>
      <c r="C206" s="10" t="str">
        <f t="shared" ref="C206:C208" si="41">"女"</f>
        <v>女</v>
      </c>
      <c r="D206" s="11" t="s">
        <v>203</v>
      </c>
      <c r="E206" s="10" t="s">
        <v>213</v>
      </c>
    </row>
    <row r="207" ht="14.25" customHeight="1" spans="1:5">
      <c r="A207" s="3">
        <v>205</v>
      </c>
      <c r="B207" s="10" t="str">
        <f>"李美春 "</f>
        <v>李美春 </v>
      </c>
      <c r="C207" s="10" t="str">
        <f t="shared" si="41"/>
        <v>女</v>
      </c>
      <c r="D207" s="11" t="s">
        <v>203</v>
      </c>
      <c r="E207" s="10" t="s">
        <v>214</v>
      </c>
    </row>
    <row r="208" ht="14.25" customHeight="1" spans="1:5">
      <c r="A208" s="3">
        <v>206</v>
      </c>
      <c r="B208" s="10" t="str">
        <f>"卢莎莎"</f>
        <v>卢莎莎</v>
      </c>
      <c r="C208" s="10" t="str">
        <f t="shared" si="41"/>
        <v>女</v>
      </c>
      <c r="D208" s="11" t="s">
        <v>203</v>
      </c>
      <c r="E208" s="10" t="s">
        <v>215</v>
      </c>
    </row>
    <row r="209" ht="14.25" customHeight="1" spans="1:5">
      <c r="A209" s="3">
        <v>207</v>
      </c>
      <c r="B209" s="10" t="str">
        <f>"符学数"</f>
        <v>符学数</v>
      </c>
      <c r="C209" s="10" t="str">
        <f t="shared" si="40"/>
        <v>男</v>
      </c>
      <c r="D209" s="11" t="s">
        <v>203</v>
      </c>
      <c r="E209" s="10" t="s">
        <v>216</v>
      </c>
    </row>
    <row r="210" ht="14.25" customHeight="1" spans="1:5">
      <c r="A210" s="3">
        <v>208</v>
      </c>
      <c r="B210" s="10" t="str">
        <f>"李芳举"</f>
        <v>李芳举</v>
      </c>
      <c r="C210" s="10" t="str">
        <f t="shared" si="40"/>
        <v>男</v>
      </c>
      <c r="D210" s="11" t="s">
        <v>203</v>
      </c>
      <c r="E210" s="10" t="s">
        <v>217</v>
      </c>
    </row>
    <row r="211" ht="14.25" customHeight="1" spans="1:5">
      <c r="A211" s="3">
        <v>209</v>
      </c>
      <c r="B211" s="10" t="str">
        <f>"洪增豪"</f>
        <v>洪增豪</v>
      </c>
      <c r="C211" s="10" t="str">
        <f t="shared" si="40"/>
        <v>男</v>
      </c>
      <c r="D211" s="11" t="s">
        <v>203</v>
      </c>
      <c r="E211" s="10" t="s">
        <v>218</v>
      </c>
    </row>
    <row r="212" ht="14.25" customHeight="1" spans="1:5">
      <c r="A212" s="3">
        <v>210</v>
      </c>
      <c r="B212" s="10" t="str">
        <f>"符定妹"</f>
        <v>符定妹</v>
      </c>
      <c r="C212" s="10" t="str">
        <f t="shared" ref="C212:C215" si="42">"女"</f>
        <v>女</v>
      </c>
      <c r="D212" s="11" t="s">
        <v>203</v>
      </c>
      <c r="E212" s="10" t="s">
        <v>219</v>
      </c>
    </row>
    <row r="213" ht="14.25" customHeight="1" spans="1:5">
      <c r="A213" s="3">
        <v>211</v>
      </c>
      <c r="B213" s="10" t="str">
        <f>"刘伟"</f>
        <v>刘伟</v>
      </c>
      <c r="C213" s="10" t="str">
        <f t="shared" ref="C213:C219" si="43">"男"</f>
        <v>男</v>
      </c>
      <c r="D213" s="11" t="s">
        <v>203</v>
      </c>
      <c r="E213" s="10" t="s">
        <v>205</v>
      </c>
    </row>
    <row r="214" ht="14.25" customHeight="1" spans="1:5">
      <c r="A214" s="3">
        <v>212</v>
      </c>
      <c r="B214" s="10" t="str">
        <f>"王怡玲"</f>
        <v>王怡玲</v>
      </c>
      <c r="C214" s="10" t="str">
        <f t="shared" si="42"/>
        <v>女</v>
      </c>
      <c r="D214" s="11" t="s">
        <v>203</v>
      </c>
      <c r="E214" s="10" t="s">
        <v>220</v>
      </c>
    </row>
    <row r="215" ht="14.25" customHeight="1" spans="1:5">
      <c r="A215" s="3">
        <v>213</v>
      </c>
      <c r="B215" s="10" t="str">
        <f>"郑春玲"</f>
        <v>郑春玲</v>
      </c>
      <c r="C215" s="10" t="str">
        <f t="shared" si="42"/>
        <v>女</v>
      </c>
      <c r="D215" s="11" t="s">
        <v>203</v>
      </c>
      <c r="E215" s="10" t="s">
        <v>221</v>
      </c>
    </row>
    <row r="216" ht="14.25" customHeight="1" spans="1:5">
      <c r="A216" s="3">
        <v>214</v>
      </c>
      <c r="B216" s="10" t="str">
        <f>"陈敏华"</f>
        <v>陈敏华</v>
      </c>
      <c r="C216" s="10" t="str">
        <f t="shared" si="43"/>
        <v>男</v>
      </c>
      <c r="D216" s="11" t="s">
        <v>203</v>
      </c>
      <c r="E216" s="10" t="s">
        <v>222</v>
      </c>
    </row>
    <row r="217" ht="14.25" customHeight="1" spans="1:5">
      <c r="A217" s="3">
        <v>215</v>
      </c>
      <c r="B217" s="10" t="str">
        <f>"袁佳卉"</f>
        <v>袁佳卉</v>
      </c>
      <c r="C217" s="10" t="str">
        <f t="shared" ref="C217:C222" si="44">"女"</f>
        <v>女</v>
      </c>
      <c r="D217" s="11" t="s">
        <v>203</v>
      </c>
      <c r="E217" s="10" t="s">
        <v>223</v>
      </c>
    </row>
    <row r="218" ht="14.25" customHeight="1" spans="1:5">
      <c r="A218" s="3">
        <v>216</v>
      </c>
      <c r="B218" s="10" t="str">
        <f>"陈华贵"</f>
        <v>陈华贵</v>
      </c>
      <c r="C218" s="10" t="str">
        <f t="shared" si="43"/>
        <v>男</v>
      </c>
      <c r="D218" s="11" t="s">
        <v>203</v>
      </c>
      <c r="E218" s="10" t="s">
        <v>224</v>
      </c>
    </row>
    <row r="219" ht="14.25" customHeight="1" spans="1:5">
      <c r="A219" s="3">
        <v>217</v>
      </c>
      <c r="B219" s="10" t="str">
        <f>"王地丰"</f>
        <v>王地丰</v>
      </c>
      <c r="C219" s="10" t="str">
        <f t="shared" si="43"/>
        <v>男</v>
      </c>
      <c r="D219" s="11" t="s">
        <v>203</v>
      </c>
      <c r="E219" s="10" t="s">
        <v>225</v>
      </c>
    </row>
    <row r="220" ht="14.25" customHeight="1" spans="1:5">
      <c r="A220" s="3">
        <v>218</v>
      </c>
      <c r="B220" s="10" t="str">
        <f>"李垂枝"</f>
        <v>李垂枝</v>
      </c>
      <c r="C220" s="10" t="str">
        <f t="shared" si="44"/>
        <v>女</v>
      </c>
      <c r="D220" s="11" t="s">
        <v>203</v>
      </c>
      <c r="E220" s="10" t="s">
        <v>226</v>
      </c>
    </row>
    <row r="221" ht="14.25" customHeight="1" spans="1:5">
      <c r="A221" s="3">
        <v>219</v>
      </c>
      <c r="B221" s="10" t="str">
        <f>"陈丽娟"</f>
        <v>陈丽娟</v>
      </c>
      <c r="C221" s="10" t="str">
        <f t="shared" si="44"/>
        <v>女</v>
      </c>
      <c r="D221" s="11" t="s">
        <v>203</v>
      </c>
      <c r="E221" s="10" t="s">
        <v>227</v>
      </c>
    </row>
    <row r="222" ht="14.25" customHeight="1" spans="1:5">
      <c r="A222" s="3">
        <v>220</v>
      </c>
      <c r="B222" s="10" t="str">
        <f>"唐诗璐"</f>
        <v>唐诗璐</v>
      </c>
      <c r="C222" s="10" t="str">
        <f t="shared" si="44"/>
        <v>女</v>
      </c>
      <c r="D222" s="11" t="s">
        <v>203</v>
      </c>
      <c r="E222" s="10" t="s">
        <v>228</v>
      </c>
    </row>
    <row r="223" ht="14.25" customHeight="1" spans="1:5">
      <c r="A223" s="3">
        <v>221</v>
      </c>
      <c r="B223" s="10" t="str">
        <f>"吴方日"</f>
        <v>吴方日</v>
      </c>
      <c r="C223" s="10" t="str">
        <f>"男"</f>
        <v>男</v>
      </c>
      <c r="D223" s="11" t="s">
        <v>203</v>
      </c>
      <c r="E223" s="10" t="s">
        <v>229</v>
      </c>
    </row>
    <row r="224" ht="14.25" customHeight="1" spans="1:5">
      <c r="A224" s="3">
        <v>222</v>
      </c>
      <c r="B224" s="10" t="str">
        <f>"李秀彩"</f>
        <v>李秀彩</v>
      </c>
      <c r="C224" s="10" t="str">
        <f t="shared" ref="C224:C230" si="45">"女"</f>
        <v>女</v>
      </c>
      <c r="D224" s="11" t="s">
        <v>203</v>
      </c>
      <c r="E224" s="10" t="s">
        <v>230</v>
      </c>
    </row>
    <row r="225" ht="14.25" customHeight="1" spans="1:5">
      <c r="A225" s="3">
        <v>223</v>
      </c>
      <c r="B225" s="10" t="str">
        <f>"周善芝"</f>
        <v>周善芝</v>
      </c>
      <c r="C225" s="10" t="str">
        <f t="shared" si="45"/>
        <v>女</v>
      </c>
      <c r="D225" s="11" t="s">
        <v>203</v>
      </c>
      <c r="E225" s="10" t="s">
        <v>231</v>
      </c>
    </row>
    <row r="226" ht="14.25" customHeight="1" spans="1:5">
      <c r="A226" s="3">
        <v>224</v>
      </c>
      <c r="B226" s="10" t="str">
        <f>"曾光妍"</f>
        <v>曾光妍</v>
      </c>
      <c r="C226" s="10" t="str">
        <f t="shared" si="45"/>
        <v>女</v>
      </c>
      <c r="D226" s="11" t="s">
        <v>203</v>
      </c>
      <c r="E226" s="10" t="s">
        <v>232</v>
      </c>
    </row>
    <row r="227" ht="14.25" customHeight="1" spans="1:5">
      <c r="A227" s="3">
        <v>225</v>
      </c>
      <c r="B227" s="10" t="str">
        <f>"张杰秀"</f>
        <v>张杰秀</v>
      </c>
      <c r="C227" s="10" t="str">
        <f t="shared" si="45"/>
        <v>女</v>
      </c>
      <c r="D227" s="11" t="s">
        <v>203</v>
      </c>
      <c r="E227" s="10" t="s">
        <v>210</v>
      </c>
    </row>
    <row r="228" ht="14.25" customHeight="1" spans="1:5">
      <c r="A228" s="3">
        <v>226</v>
      </c>
      <c r="B228" s="10" t="str">
        <f>"高玉玲"</f>
        <v>高玉玲</v>
      </c>
      <c r="C228" s="10" t="str">
        <f t="shared" si="45"/>
        <v>女</v>
      </c>
      <c r="D228" s="11" t="s">
        <v>203</v>
      </c>
      <c r="E228" s="10" t="s">
        <v>233</v>
      </c>
    </row>
    <row r="229" ht="14.25" customHeight="1" spans="1:5">
      <c r="A229" s="3">
        <v>227</v>
      </c>
      <c r="B229" s="10" t="str">
        <f>"唐万霞"</f>
        <v>唐万霞</v>
      </c>
      <c r="C229" s="10" t="str">
        <f t="shared" si="45"/>
        <v>女</v>
      </c>
      <c r="D229" s="11" t="s">
        <v>203</v>
      </c>
      <c r="E229" s="10" t="s">
        <v>234</v>
      </c>
    </row>
    <row r="230" ht="14.25" customHeight="1" spans="1:5">
      <c r="A230" s="3">
        <v>228</v>
      </c>
      <c r="B230" s="10" t="str">
        <f>"陈汉汝"</f>
        <v>陈汉汝</v>
      </c>
      <c r="C230" s="10" t="str">
        <f t="shared" si="45"/>
        <v>女</v>
      </c>
      <c r="D230" s="11" t="s">
        <v>203</v>
      </c>
      <c r="E230" s="10" t="s">
        <v>235</v>
      </c>
    </row>
    <row r="231" ht="14.25" customHeight="1" spans="1:5">
      <c r="A231" s="3">
        <v>229</v>
      </c>
      <c r="B231" s="10" t="str">
        <f>"王有品"</f>
        <v>王有品</v>
      </c>
      <c r="C231" s="10" t="str">
        <f>"男"</f>
        <v>男</v>
      </c>
      <c r="D231" s="11" t="s">
        <v>203</v>
      </c>
      <c r="E231" s="10" t="s">
        <v>236</v>
      </c>
    </row>
    <row r="232" ht="14.25" customHeight="1" spans="1:5">
      <c r="A232" s="3">
        <v>230</v>
      </c>
      <c r="B232" s="10" t="str">
        <f>"钟海莉"</f>
        <v>钟海莉</v>
      </c>
      <c r="C232" s="10" t="str">
        <f t="shared" ref="C232:C251" si="46">"女"</f>
        <v>女</v>
      </c>
      <c r="D232" s="11" t="s">
        <v>203</v>
      </c>
      <c r="E232" s="10" t="s">
        <v>237</v>
      </c>
    </row>
    <row r="233" ht="14.25" customHeight="1" spans="1:5">
      <c r="A233" s="3">
        <v>231</v>
      </c>
      <c r="B233" s="10" t="str">
        <f>"林斌"</f>
        <v>林斌</v>
      </c>
      <c r="C233" s="10" t="str">
        <f t="shared" si="46"/>
        <v>女</v>
      </c>
      <c r="D233" s="11" t="s">
        <v>203</v>
      </c>
      <c r="E233" s="10" t="s">
        <v>238</v>
      </c>
    </row>
    <row r="234" ht="14.25" customHeight="1" spans="1:5">
      <c r="A234" s="3">
        <v>232</v>
      </c>
      <c r="B234" s="10" t="str">
        <f>"朱荣"</f>
        <v>朱荣</v>
      </c>
      <c r="C234" s="10" t="str">
        <f t="shared" si="46"/>
        <v>女</v>
      </c>
      <c r="D234" s="11" t="s">
        <v>203</v>
      </c>
      <c r="E234" s="10" t="s">
        <v>239</v>
      </c>
    </row>
    <row r="235" ht="14.25" customHeight="1" spans="1:5">
      <c r="A235" s="3">
        <v>233</v>
      </c>
      <c r="B235" s="10" t="str">
        <f>"王素洁"</f>
        <v>王素洁</v>
      </c>
      <c r="C235" s="10" t="str">
        <f t="shared" si="46"/>
        <v>女</v>
      </c>
      <c r="D235" s="11" t="s">
        <v>203</v>
      </c>
      <c r="E235" s="10" t="s">
        <v>54</v>
      </c>
    </row>
    <row r="236" ht="14.25" customHeight="1" spans="1:5">
      <c r="A236" s="3">
        <v>234</v>
      </c>
      <c r="B236" s="10" t="str">
        <f>"韩美兰"</f>
        <v>韩美兰</v>
      </c>
      <c r="C236" s="10" t="str">
        <f t="shared" si="46"/>
        <v>女</v>
      </c>
      <c r="D236" s="11" t="s">
        <v>203</v>
      </c>
      <c r="E236" s="10" t="s">
        <v>240</v>
      </c>
    </row>
    <row r="237" ht="14.25" customHeight="1" spans="1:5">
      <c r="A237" s="3">
        <v>235</v>
      </c>
      <c r="B237" s="10" t="str">
        <f>"何允续"</f>
        <v>何允续</v>
      </c>
      <c r="C237" s="10" t="str">
        <f t="shared" si="46"/>
        <v>女</v>
      </c>
      <c r="D237" s="11" t="s">
        <v>203</v>
      </c>
      <c r="E237" s="10" t="s">
        <v>142</v>
      </c>
    </row>
    <row r="238" ht="14.25" customHeight="1" spans="1:5">
      <c r="A238" s="3">
        <v>236</v>
      </c>
      <c r="B238" s="10" t="str">
        <f>"陈美菊"</f>
        <v>陈美菊</v>
      </c>
      <c r="C238" s="10" t="str">
        <f t="shared" si="46"/>
        <v>女</v>
      </c>
      <c r="D238" s="11" t="s">
        <v>203</v>
      </c>
      <c r="E238" s="10" t="s">
        <v>241</v>
      </c>
    </row>
    <row r="239" ht="14.25" customHeight="1" spans="1:5">
      <c r="A239" s="3">
        <v>237</v>
      </c>
      <c r="B239" s="10" t="str">
        <f>"吴方花"</f>
        <v>吴方花</v>
      </c>
      <c r="C239" s="10" t="str">
        <f t="shared" si="46"/>
        <v>女</v>
      </c>
      <c r="D239" s="11" t="s">
        <v>203</v>
      </c>
      <c r="E239" s="10" t="s">
        <v>242</v>
      </c>
    </row>
    <row r="240" ht="14.25" customHeight="1" spans="1:5">
      <c r="A240" s="3">
        <v>238</v>
      </c>
      <c r="B240" s="10" t="str">
        <f>"李逸"</f>
        <v>李逸</v>
      </c>
      <c r="C240" s="10" t="str">
        <f t="shared" si="46"/>
        <v>女</v>
      </c>
      <c r="D240" s="11" t="s">
        <v>203</v>
      </c>
      <c r="E240" s="10" t="s">
        <v>243</v>
      </c>
    </row>
    <row r="241" ht="14.25" customHeight="1" spans="1:5">
      <c r="A241" s="3">
        <v>239</v>
      </c>
      <c r="B241" s="10" t="str">
        <f>"李璐旋"</f>
        <v>李璐旋</v>
      </c>
      <c r="C241" s="10" t="str">
        <f t="shared" si="46"/>
        <v>女</v>
      </c>
      <c r="D241" s="11" t="s">
        <v>203</v>
      </c>
      <c r="E241" s="10" t="s">
        <v>244</v>
      </c>
    </row>
    <row r="242" ht="14.25" customHeight="1" spans="1:5">
      <c r="A242" s="3">
        <v>240</v>
      </c>
      <c r="B242" s="10" t="str">
        <f>"朱剑丽"</f>
        <v>朱剑丽</v>
      </c>
      <c r="C242" s="10" t="str">
        <f t="shared" si="46"/>
        <v>女</v>
      </c>
      <c r="D242" s="11" t="s">
        <v>203</v>
      </c>
      <c r="E242" s="10" t="s">
        <v>245</v>
      </c>
    </row>
    <row r="243" ht="14.25" customHeight="1" spans="1:5">
      <c r="A243" s="3">
        <v>241</v>
      </c>
      <c r="B243" s="10" t="str">
        <f>"郑精娥"</f>
        <v>郑精娥</v>
      </c>
      <c r="C243" s="10" t="str">
        <f t="shared" si="46"/>
        <v>女</v>
      </c>
      <c r="D243" s="11" t="s">
        <v>203</v>
      </c>
      <c r="E243" s="10" t="s">
        <v>246</v>
      </c>
    </row>
    <row r="244" ht="14.25" customHeight="1" spans="1:5">
      <c r="A244" s="3">
        <v>242</v>
      </c>
      <c r="B244" s="10" t="str">
        <f>"张琼英"</f>
        <v>张琼英</v>
      </c>
      <c r="C244" s="10" t="str">
        <f t="shared" si="46"/>
        <v>女</v>
      </c>
      <c r="D244" s="11" t="s">
        <v>203</v>
      </c>
      <c r="E244" s="10" t="s">
        <v>247</v>
      </c>
    </row>
    <row r="245" ht="14.25" customHeight="1" spans="1:5">
      <c r="A245" s="3">
        <v>243</v>
      </c>
      <c r="B245" s="10" t="str">
        <f>"符坤梅"</f>
        <v>符坤梅</v>
      </c>
      <c r="C245" s="10" t="str">
        <f t="shared" si="46"/>
        <v>女</v>
      </c>
      <c r="D245" s="11" t="s">
        <v>203</v>
      </c>
      <c r="E245" s="10" t="s">
        <v>248</v>
      </c>
    </row>
    <row r="246" ht="14.25" customHeight="1" spans="1:5">
      <c r="A246" s="3">
        <v>244</v>
      </c>
      <c r="B246" s="10" t="str">
        <f>"符选凤"</f>
        <v>符选凤</v>
      </c>
      <c r="C246" s="10" t="str">
        <f t="shared" si="46"/>
        <v>女</v>
      </c>
      <c r="D246" s="11" t="s">
        <v>203</v>
      </c>
      <c r="E246" s="10" t="s">
        <v>249</v>
      </c>
    </row>
    <row r="247" ht="14.25" customHeight="1" spans="1:5">
      <c r="A247" s="3">
        <v>245</v>
      </c>
      <c r="B247" s="10" t="str">
        <f>"羊养丽"</f>
        <v>羊养丽</v>
      </c>
      <c r="C247" s="10" t="str">
        <f t="shared" si="46"/>
        <v>女</v>
      </c>
      <c r="D247" s="11" t="s">
        <v>203</v>
      </c>
      <c r="E247" s="10" t="s">
        <v>250</v>
      </c>
    </row>
    <row r="248" ht="14.25" customHeight="1" spans="1:5">
      <c r="A248" s="3">
        <v>246</v>
      </c>
      <c r="B248" s="10" t="str">
        <f>"童敏秋"</f>
        <v>童敏秋</v>
      </c>
      <c r="C248" s="10" t="str">
        <f t="shared" si="46"/>
        <v>女</v>
      </c>
      <c r="D248" s="11" t="s">
        <v>203</v>
      </c>
      <c r="E248" s="10" t="s">
        <v>251</v>
      </c>
    </row>
    <row r="249" ht="14.25" customHeight="1" spans="1:5">
      <c r="A249" s="3">
        <v>247</v>
      </c>
      <c r="B249" s="10" t="str">
        <f>"李岩妃"</f>
        <v>李岩妃</v>
      </c>
      <c r="C249" s="10" t="str">
        <f t="shared" si="46"/>
        <v>女</v>
      </c>
      <c r="D249" s="11" t="s">
        <v>203</v>
      </c>
      <c r="E249" s="10" t="s">
        <v>252</v>
      </c>
    </row>
    <row r="250" ht="14.25" customHeight="1" spans="1:5">
      <c r="A250" s="3">
        <v>248</v>
      </c>
      <c r="B250" s="10" t="str">
        <f>"高秀桂"</f>
        <v>高秀桂</v>
      </c>
      <c r="C250" s="10" t="str">
        <f t="shared" si="46"/>
        <v>女</v>
      </c>
      <c r="D250" s="11" t="s">
        <v>203</v>
      </c>
      <c r="E250" s="10" t="s">
        <v>253</v>
      </c>
    </row>
    <row r="251" ht="14.25" customHeight="1" spans="1:5">
      <c r="A251" s="3">
        <v>249</v>
      </c>
      <c r="B251" s="10" t="str">
        <f>"王明妍"</f>
        <v>王明妍</v>
      </c>
      <c r="C251" s="10" t="str">
        <f t="shared" si="46"/>
        <v>女</v>
      </c>
      <c r="D251" s="11" t="s">
        <v>203</v>
      </c>
      <c r="E251" s="10" t="s">
        <v>254</v>
      </c>
    </row>
    <row r="252" ht="14.25" customHeight="1" spans="1:5">
      <c r="A252" s="3">
        <v>250</v>
      </c>
      <c r="B252" s="10" t="str">
        <f>"何早培"</f>
        <v>何早培</v>
      </c>
      <c r="C252" s="10" t="str">
        <f t="shared" ref="C252:C256" si="47">"男"</f>
        <v>男</v>
      </c>
      <c r="D252" s="11" t="s">
        <v>203</v>
      </c>
      <c r="E252" s="10" t="s">
        <v>255</v>
      </c>
    </row>
    <row r="253" ht="14.25" customHeight="1" spans="1:5">
      <c r="A253" s="3">
        <v>251</v>
      </c>
      <c r="B253" s="10" t="str">
        <f>"郑雨慧"</f>
        <v>郑雨慧</v>
      </c>
      <c r="C253" s="10" t="str">
        <f>"女"</f>
        <v>女</v>
      </c>
      <c r="D253" s="11" t="s">
        <v>203</v>
      </c>
      <c r="E253" s="10" t="s">
        <v>256</v>
      </c>
    </row>
    <row r="254" ht="14.25" customHeight="1" spans="1:5">
      <c r="A254" s="3">
        <v>252</v>
      </c>
      <c r="B254" s="10" t="str">
        <f>"陈传鸿"</f>
        <v>陈传鸿</v>
      </c>
      <c r="C254" s="10" t="str">
        <f t="shared" si="47"/>
        <v>男</v>
      </c>
      <c r="D254" s="11" t="s">
        <v>203</v>
      </c>
      <c r="E254" s="10" t="s">
        <v>257</v>
      </c>
    </row>
    <row r="255" ht="14.25" customHeight="1" spans="1:5">
      <c r="A255" s="3">
        <v>253</v>
      </c>
      <c r="B255" s="10" t="str">
        <f>"薛开丁"</f>
        <v>薛开丁</v>
      </c>
      <c r="C255" s="10" t="str">
        <f t="shared" si="47"/>
        <v>男</v>
      </c>
      <c r="D255" s="11" t="s">
        <v>203</v>
      </c>
      <c r="E255" s="10" t="s">
        <v>258</v>
      </c>
    </row>
    <row r="256" ht="14.25" customHeight="1" spans="1:5">
      <c r="A256" s="3">
        <v>254</v>
      </c>
      <c r="B256" s="10" t="str">
        <f>"林又良"</f>
        <v>林又良</v>
      </c>
      <c r="C256" s="10" t="str">
        <f t="shared" si="47"/>
        <v>男</v>
      </c>
      <c r="D256" s="11" t="s">
        <v>203</v>
      </c>
      <c r="E256" s="10" t="s">
        <v>259</v>
      </c>
    </row>
    <row r="257" ht="14.25" customHeight="1" spans="1:5">
      <c r="A257" s="3">
        <v>255</v>
      </c>
      <c r="B257" s="10" t="str">
        <f>"许引妃"</f>
        <v>许引妃</v>
      </c>
      <c r="C257" s="10" t="str">
        <f t="shared" ref="C257:C263" si="48">"女"</f>
        <v>女</v>
      </c>
      <c r="D257" s="11" t="s">
        <v>203</v>
      </c>
      <c r="E257" s="10" t="s">
        <v>260</v>
      </c>
    </row>
    <row r="258" ht="14.25" customHeight="1" spans="1:5">
      <c r="A258" s="3">
        <v>256</v>
      </c>
      <c r="B258" s="10" t="str">
        <f>"邱鼎朝"</f>
        <v>邱鼎朝</v>
      </c>
      <c r="C258" s="10" t="str">
        <f>"男"</f>
        <v>男</v>
      </c>
      <c r="D258" s="11" t="s">
        <v>203</v>
      </c>
      <c r="E258" s="10" t="s">
        <v>261</v>
      </c>
    </row>
    <row r="259" ht="14.25" customHeight="1" spans="1:5">
      <c r="A259" s="3">
        <v>257</v>
      </c>
      <c r="B259" s="10" t="str">
        <f>"李琳琳"</f>
        <v>李琳琳</v>
      </c>
      <c r="C259" s="10" t="str">
        <f t="shared" si="48"/>
        <v>女</v>
      </c>
      <c r="D259" s="11" t="s">
        <v>203</v>
      </c>
      <c r="E259" s="10" t="s">
        <v>262</v>
      </c>
    </row>
    <row r="260" ht="14.25" customHeight="1" spans="1:5">
      <c r="A260" s="3">
        <v>258</v>
      </c>
      <c r="B260" s="10" t="str">
        <f>"符炳妍"</f>
        <v>符炳妍</v>
      </c>
      <c r="C260" s="10" t="str">
        <f t="shared" si="48"/>
        <v>女</v>
      </c>
      <c r="D260" s="11" t="s">
        <v>203</v>
      </c>
      <c r="E260" s="10" t="s">
        <v>210</v>
      </c>
    </row>
    <row r="261" ht="14.25" customHeight="1" spans="1:5">
      <c r="A261" s="3">
        <v>259</v>
      </c>
      <c r="B261" s="10" t="str">
        <f>"陈桂美"</f>
        <v>陈桂美</v>
      </c>
      <c r="C261" s="10" t="str">
        <f t="shared" si="48"/>
        <v>女</v>
      </c>
      <c r="D261" s="11" t="s">
        <v>203</v>
      </c>
      <c r="E261" s="10" t="s">
        <v>263</v>
      </c>
    </row>
    <row r="262" ht="14.25" customHeight="1" spans="1:5">
      <c r="A262" s="3">
        <v>260</v>
      </c>
      <c r="B262" s="10" t="str">
        <f>"黎桂元"</f>
        <v>黎桂元</v>
      </c>
      <c r="C262" s="10" t="str">
        <f t="shared" si="48"/>
        <v>女</v>
      </c>
      <c r="D262" s="11" t="s">
        <v>203</v>
      </c>
      <c r="E262" s="10" t="s">
        <v>264</v>
      </c>
    </row>
    <row r="263" ht="14.25" customHeight="1" spans="1:5">
      <c r="A263" s="3">
        <v>261</v>
      </c>
      <c r="B263" s="10" t="str">
        <f>"陈心仪"</f>
        <v>陈心仪</v>
      </c>
      <c r="C263" s="10" t="str">
        <f t="shared" si="48"/>
        <v>女</v>
      </c>
      <c r="D263" s="11" t="s">
        <v>203</v>
      </c>
      <c r="E263" s="10" t="s">
        <v>265</v>
      </c>
    </row>
    <row r="264" ht="14.25" customHeight="1" spans="1:5">
      <c r="A264" s="3">
        <v>262</v>
      </c>
      <c r="B264" s="10" t="str">
        <f>"王振发"</f>
        <v>王振发</v>
      </c>
      <c r="C264" s="10" t="str">
        <f t="shared" ref="C264:C268" si="49">"男"</f>
        <v>男</v>
      </c>
      <c r="D264" s="11" t="s">
        <v>203</v>
      </c>
      <c r="E264" s="10" t="s">
        <v>266</v>
      </c>
    </row>
    <row r="265" ht="14.25" customHeight="1" spans="1:5">
      <c r="A265" s="3">
        <v>263</v>
      </c>
      <c r="B265" s="10" t="str">
        <f>"黎妹丽"</f>
        <v>黎妹丽</v>
      </c>
      <c r="C265" s="10" t="str">
        <f t="shared" ref="C265:C271" si="50">"女"</f>
        <v>女</v>
      </c>
      <c r="D265" s="11" t="s">
        <v>203</v>
      </c>
      <c r="E265" s="10" t="s">
        <v>267</v>
      </c>
    </row>
    <row r="266" ht="14.25" customHeight="1" spans="1:5">
      <c r="A266" s="3">
        <v>264</v>
      </c>
      <c r="B266" s="10" t="str">
        <f>"羊妹妙"</f>
        <v>羊妹妙</v>
      </c>
      <c r="C266" s="10" t="str">
        <f t="shared" si="50"/>
        <v>女</v>
      </c>
      <c r="D266" s="11" t="s">
        <v>203</v>
      </c>
      <c r="E266" s="10" t="s">
        <v>268</v>
      </c>
    </row>
    <row r="267" ht="14.25" customHeight="1" spans="1:5">
      <c r="A267" s="3">
        <v>265</v>
      </c>
      <c r="B267" s="10" t="str">
        <f>"范福文"</f>
        <v>范福文</v>
      </c>
      <c r="C267" s="10" t="str">
        <f t="shared" si="49"/>
        <v>男</v>
      </c>
      <c r="D267" s="11" t="s">
        <v>203</v>
      </c>
      <c r="E267" s="10" t="s">
        <v>82</v>
      </c>
    </row>
    <row r="268" ht="14.25" customHeight="1" spans="1:5">
      <c r="A268" s="3">
        <v>266</v>
      </c>
      <c r="B268" s="10" t="str">
        <f>"何博扬"</f>
        <v>何博扬</v>
      </c>
      <c r="C268" s="10" t="str">
        <f t="shared" si="49"/>
        <v>男</v>
      </c>
      <c r="D268" s="11" t="s">
        <v>203</v>
      </c>
      <c r="E268" s="10" t="s">
        <v>269</v>
      </c>
    </row>
    <row r="269" ht="14.25" customHeight="1" spans="1:5">
      <c r="A269" s="3">
        <v>267</v>
      </c>
      <c r="B269" s="10" t="str">
        <f>"高石娇"</f>
        <v>高石娇</v>
      </c>
      <c r="C269" s="10" t="str">
        <f t="shared" si="50"/>
        <v>女</v>
      </c>
      <c r="D269" s="11" t="s">
        <v>203</v>
      </c>
      <c r="E269" s="10" t="s">
        <v>270</v>
      </c>
    </row>
    <row r="270" ht="14.25" customHeight="1" spans="1:5">
      <c r="A270" s="3">
        <v>268</v>
      </c>
      <c r="B270" s="10" t="str">
        <f>"林景义"</f>
        <v>林景义</v>
      </c>
      <c r="C270" s="10" t="str">
        <f t="shared" si="50"/>
        <v>女</v>
      </c>
      <c r="D270" s="11" t="s">
        <v>203</v>
      </c>
      <c r="E270" s="10" t="s">
        <v>271</v>
      </c>
    </row>
    <row r="271" ht="14.25" customHeight="1" spans="1:5">
      <c r="A271" s="3">
        <v>269</v>
      </c>
      <c r="B271" s="10" t="str">
        <f>"李周娜"</f>
        <v>李周娜</v>
      </c>
      <c r="C271" s="10" t="str">
        <f t="shared" si="50"/>
        <v>女</v>
      </c>
      <c r="D271" s="11" t="s">
        <v>203</v>
      </c>
      <c r="E271" s="10" t="s">
        <v>142</v>
      </c>
    </row>
    <row r="272" ht="14.25" customHeight="1" spans="1:5">
      <c r="A272" s="3">
        <v>270</v>
      </c>
      <c r="B272" s="10" t="str">
        <f>"王石龙"</f>
        <v>王石龙</v>
      </c>
      <c r="C272" s="10" t="str">
        <f t="shared" ref="C272:C275" si="51">"男"</f>
        <v>男</v>
      </c>
      <c r="D272" s="11" t="s">
        <v>203</v>
      </c>
      <c r="E272" s="10" t="s">
        <v>272</v>
      </c>
    </row>
    <row r="273" ht="14.25" customHeight="1" spans="1:5">
      <c r="A273" s="3">
        <v>271</v>
      </c>
      <c r="B273" s="10" t="str">
        <f>"李选军"</f>
        <v>李选军</v>
      </c>
      <c r="C273" s="10" t="str">
        <f t="shared" si="51"/>
        <v>男</v>
      </c>
      <c r="D273" s="11" t="s">
        <v>203</v>
      </c>
      <c r="E273" s="10" t="s">
        <v>273</v>
      </c>
    </row>
    <row r="274" ht="14.25" customHeight="1" spans="1:5">
      <c r="A274" s="3">
        <v>272</v>
      </c>
      <c r="B274" s="10" t="str">
        <f>"陈霖"</f>
        <v>陈霖</v>
      </c>
      <c r="C274" s="10" t="str">
        <f t="shared" si="51"/>
        <v>男</v>
      </c>
      <c r="D274" s="11" t="s">
        <v>203</v>
      </c>
      <c r="E274" s="10" t="s">
        <v>274</v>
      </c>
    </row>
    <row r="275" ht="14.25" customHeight="1" spans="1:5">
      <c r="A275" s="3">
        <v>273</v>
      </c>
      <c r="B275" s="10" t="str">
        <f>"符华泽"</f>
        <v>符华泽</v>
      </c>
      <c r="C275" s="10" t="str">
        <f t="shared" si="51"/>
        <v>男</v>
      </c>
      <c r="D275" s="11" t="s">
        <v>203</v>
      </c>
      <c r="E275" s="10" t="s">
        <v>275</v>
      </c>
    </row>
    <row r="276" ht="14.25" customHeight="1" spans="1:5">
      <c r="A276" s="3">
        <v>274</v>
      </c>
      <c r="B276" s="10" t="str">
        <f>"林石秀"</f>
        <v>林石秀</v>
      </c>
      <c r="C276" s="10" t="str">
        <f t="shared" ref="C276:C282" si="52">"女"</f>
        <v>女</v>
      </c>
      <c r="D276" s="11" t="s">
        <v>203</v>
      </c>
      <c r="E276" s="10" t="s">
        <v>276</v>
      </c>
    </row>
    <row r="277" ht="14.25" customHeight="1" spans="1:5">
      <c r="A277" s="3">
        <v>275</v>
      </c>
      <c r="B277" s="10" t="str">
        <f>"杨继春"</f>
        <v>杨继春</v>
      </c>
      <c r="C277" s="10" t="str">
        <f t="shared" si="52"/>
        <v>女</v>
      </c>
      <c r="D277" s="11" t="s">
        <v>203</v>
      </c>
      <c r="E277" s="10" t="s">
        <v>277</v>
      </c>
    </row>
    <row r="278" ht="14.25" customHeight="1" spans="1:5">
      <c r="A278" s="3">
        <v>276</v>
      </c>
      <c r="B278" s="10" t="str">
        <f>"王秋琴"</f>
        <v>王秋琴</v>
      </c>
      <c r="C278" s="10" t="str">
        <f t="shared" si="52"/>
        <v>女</v>
      </c>
      <c r="D278" s="11" t="s">
        <v>203</v>
      </c>
      <c r="E278" s="10" t="s">
        <v>278</v>
      </c>
    </row>
    <row r="279" ht="14.25" customHeight="1" spans="1:5">
      <c r="A279" s="3">
        <v>277</v>
      </c>
      <c r="B279" s="10" t="str">
        <f>"陈善楼"</f>
        <v>陈善楼</v>
      </c>
      <c r="C279" s="10" t="str">
        <f t="shared" si="52"/>
        <v>女</v>
      </c>
      <c r="D279" s="11" t="s">
        <v>203</v>
      </c>
      <c r="E279" s="10" t="s">
        <v>279</v>
      </c>
    </row>
    <row r="280" ht="14.25" customHeight="1" spans="1:5">
      <c r="A280" s="3">
        <v>278</v>
      </c>
      <c r="B280" s="10" t="str">
        <f>"赵广娟"</f>
        <v>赵广娟</v>
      </c>
      <c r="C280" s="10" t="str">
        <f t="shared" si="52"/>
        <v>女</v>
      </c>
      <c r="D280" s="11" t="s">
        <v>203</v>
      </c>
      <c r="E280" s="10" t="s">
        <v>280</v>
      </c>
    </row>
    <row r="281" ht="14.25" customHeight="1" spans="1:5">
      <c r="A281" s="3">
        <v>279</v>
      </c>
      <c r="B281" s="10" t="str">
        <f>"王二丹"</f>
        <v>王二丹</v>
      </c>
      <c r="C281" s="10" t="str">
        <f t="shared" si="52"/>
        <v>女</v>
      </c>
      <c r="D281" s="11" t="s">
        <v>203</v>
      </c>
      <c r="E281" s="10" t="s">
        <v>241</v>
      </c>
    </row>
    <row r="282" ht="14.25" customHeight="1" spans="1:5">
      <c r="A282" s="3">
        <v>280</v>
      </c>
      <c r="B282" s="10" t="str">
        <f>"蔡日妹"</f>
        <v>蔡日妹</v>
      </c>
      <c r="C282" s="10" t="str">
        <f t="shared" si="52"/>
        <v>女</v>
      </c>
      <c r="D282" s="11" t="s">
        <v>203</v>
      </c>
      <c r="E282" s="10" t="s">
        <v>281</v>
      </c>
    </row>
    <row r="283" ht="14.25" customHeight="1" spans="1:5">
      <c r="A283" s="3">
        <v>281</v>
      </c>
      <c r="B283" s="10" t="str">
        <f>"陈祥多"</f>
        <v>陈祥多</v>
      </c>
      <c r="C283" s="10" t="str">
        <f t="shared" ref="C283:C285" si="53">"男"</f>
        <v>男</v>
      </c>
      <c r="D283" s="11" t="s">
        <v>203</v>
      </c>
      <c r="E283" s="10" t="s">
        <v>282</v>
      </c>
    </row>
    <row r="284" ht="14.25" customHeight="1" spans="1:5">
      <c r="A284" s="3">
        <v>282</v>
      </c>
      <c r="B284" s="10" t="str">
        <f>"符日觐"</f>
        <v>符日觐</v>
      </c>
      <c r="C284" s="10" t="str">
        <f t="shared" si="53"/>
        <v>男</v>
      </c>
      <c r="D284" s="11" t="s">
        <v>203</v>
      </c>
      <c r="E284" s="10" t="s">
        <v>283</v>
      </c>
    </row>
    <row r="285" ht="14.25" customHeight="1" spans="1:5">
      <c r="A285" s="3">
        <v>283</v>
      </c>
      <c r="B285" s="10" t="str">
        <f>"牛映光"</f>
        <v>牛映光</v>
      </c>
      <c r="C285" s="10" t="str">
        <f t="shared" si="53"/>
        <v>男</v>
      </c>
      <c r="D285" s="11" t="s">
        <v>203</v>
      </c>
      <c r="E285" s="10" t="s">
        <v>261</v>
      </c>
    </row>
    <row r="286" ht="14.25" customHeight="1" spans="1:5">
      <c r="A286" s="3">
        <v>284</v>
      </c>
      <c r="B286" s="10" t="str">
        <f>"吴月娥"</f>
        <v>吴月娥</v>
      </c>
      <c r="C286" s="10" t="str">
        <f t="shared" ref="C286:C288" si="54">"女"</f>
        <v>女</v>
      </c>
      <c r="D286" s="11" t="s">
        <v>203</v>
      </c>
      <c r="E286" s="10" t="s">
        <v>80</v>
      </c>
    </row>
    <row r="287" ht="14.25" customHeight="1" spans="1:5">
      <c r="A287" s="3">
        <v>285</v>
      </c>
      <c r="B287" s="10" t="str">
        <f>"梁博诗"</f>
        <v>梁博诗</v>
      </c>
      <c r="C287" s="10" t="str">
        <f t="shared" si="54"/>
        <v>女</v>
      </c>
      <c r="D287" s="11" t="s">
        <v>203</v>
      </c>
      <c r="E287" s="10" t="s">
        <v>284</v>
      </c>
    </row>
    <row r="288" ht="14.25" customHeight="1" spans="1:5">
      <c r="A288" s="3">
        <v>286</v>
      </c>
      <c r="B288" s="10" t="str">
        <f>"林三女"</f>
        <v>林三女</v>
      </c>
      <c r="C288" s="10" t="str">
        <f t="shared" si="54"/>
        <v>女</v>
      </c>
      <c r="D288" s="11" t="s">
        <v>203</v>
      </c>
      <c r="E288" s="10" t="s">
        <v>285</v>
      </c>
    </row>
    <row r="289" ht="14.25" customHeight="1" spans="1:5">
      <c r="A289" s="3">
        <v>287</v>
      </c>
      <c r="B289" s="10" t="str">
        <f>"陈文家"</f>
        <v>陈文家</v>
      </c>
      <c r="C289" s="10" t="str">
        <f t="shared" ref="C289:C295" si="55">"男"</f>
        <v>男</v>
      </c>
      <c r="D289" s="11" t="s">
        <v>203</v>
      </c>
      <c r="E289" s="10" t="s">
        <v>286</v>
      </c>
    </row>
    <row r="290" ht="14.25" customHeight="1" spans="1:5">
      <c r="A290" s="3">
        <v>288</v>
      </c>
      <c r="B290" s="10" t="str">
        <f>"蒲婷燕"</f>
        <v>蒲婷燕</v>
      </c>
      <c r="C290" s="10" t="str">
        <f t="shared" ref="C290:C292" si="56">"女"</f>
        <v>女</v>
      </c>
      <c r="D290" s="11" t="s">
        <v>203</v>
      </c>
      <c r="E290" s="10" t="s">
        <v>287</v>
      </c>
    </row>
    <row r="291" ht="14.25" customHeight="1" spans="1:5">
      <c r="A291" s="3">
        <v>289</v>
      </c>
      <c r="B291" s="10" t="str">
        <f>"王少青"</f>
        <v>王少青</v>
      </c>
      <c r="C291" s="10" t="str">
        <f t="shared" si="56"/>
        <v>女</v>
      </c>
      <c r="D291" s="11" t="s">
        <v>203</v>
      </c>
      <c r="E291" s="10" t="s">
        <v>288</v>
      </c>
    </row>
    <row r="292" ht="14.25" customHeight="1" spans="1:5">
      <c r="A292" s="3">
        <v>290</v>
      </c>
      <c r="B292" s="10" t="str">
        <f>"吴平娜"</f>
        <v>吴平娜</v>
      </c>
      <c r="C292" s="10" t="str">
        <f t="shared" si="56"/>
        <v>女</v>
      </c>
      <c r="D292" s="11" t="s">
        <v>203</v>
      </c>
      <c r="E292" s="10" t="s">
        <v>28</v>
      </c>
    </row>
    <row r="293" ht="14.25" customHeight="1" spans="1:5">
      <c r="A293" s="3">
        <v>291</v>
      </c>
      <c r="B293" s="10" t="str">
        <f>"杨学华"</f>
        <v>杨学华</v>
      </c>
      <c r="C293" s="10" t="str">
        <f t="shared" si="55"/>
        <v>男</v>
      </c>
      <c r="D293" s="11" t="s">
        <v>203</v>
      </c>
      <c r="E293" s="10" t="s">
        <v>289</v>
      </c>
    </row>
    <row r="294" ht="14.25" customHeight="1" spans="1:5">
      <c r="A294" s="3">
        <v>292</v>
      </c>
      <c r="B294" s="10" t="str">
        <f>"董海崴"</f>
        <v>董海崴</v>
      </c>
      <c r="C294" s="10" t="str">
        <f t="shared" si="55"/>
        <v>男</v>
      </c>
      <c r="D294" s="11" t="s">
        <v>203</v>
      </c>
      <c r="E294" s="10" t="s">
        <v>191</v>
      </c>
    </row>
    <row r="295" ht="14.25" customHeight="1" spans="1:5">
      <c r="A295" s="3">
        <v>293</v>
      </c>
      <c r="B295" s="10" t="str">
        <f>"吴本光"</f>
        <v>吴本光</v>
      </c>
      <c r="C295" s="10" t="str">
        <f t="shared" si="55"/>
        <v>男</v>
      </c>
      <c r="D295" s="11" t="s">
        <v>203</v>
      </c>
      <c r="E295" s="10" t="s">
        <v>290</v>
      </c>
    </row>
    <row r="296" ht="14.25" customHeight="1" spans="1:5">
      <c r="A296" s="3">
        <v>294</v>
      </c>
      <c r="B296" s="10" t="str">
        <f>"朱虹霞"</f>
        <v>朱虹霞</v>
      </c>
      <c r="C296" s="10" t="str">
        <f t="shared" ref="C296:C299" si="57">"女"</f>
        <v>女</v>
      </c>
      <c r="D296" s="11" t="s">
        <v>203</v>
      </c>
      <c r="E296" s="10" t="s">
        <v>291</v>
      </c>
    </row>
    <row r="297" ht="14.25" customHeight="1" spans="1:5">
      <c r="A297" s="3">
        <v>295</v>
      </c>
      <c r="B297" s="10" t="str">
        <f>"杨淑玲"</f>
        <v>杨淑玲</v>
      </c>
      <c r="C297" s="10" t="str">
        <f t="shared" si="57"/>
        <v>女</v>
      </c>
      <c r="D297" s="11" t="s">
        <v>203</v>
      </c>
      <c r="E297" s="10" t="s">
        <v>292</v>
      </c>
    </row>
    <row r="298" ht="14.25" customHeight="1" spans="1:5">
      <c r="A298" s="3">
        <v>296</v>
      </c>
      <c r="B298" s="10" t="str">
        <f>"王彩琳"</f>
        <v>王彩琳</v>
      </c>
      <c r="C298" s="10" t="str">
        <f t="shared" si="57"/>
        <v>女</v>
      </c>
      <c r="D298" s="11" t="s">
        <v>203</v>
      </c>
      <c r="E298" s="10" t="s">
        <v>63</v>
      </c>
    </row>
    <row r="299" ht="14.25" customHeight="1" spans="1:5">
      <c r="A299" s="3">
        <v>297</v>
      </c>
      <c r="B299" s="10" t="str">
        <f>"许少鸾"</f>
        <v>许少鸾</v>
      </c>
      <c r="C299" s="10" t="str">
        <f t="shared" si="57"/>
        <v>女</v>
      </c>
      <c r="D299" s="11" t="s">
        <v>203</v>
      </c>
      <c r="E299" s="10" t="s">
        <v>293</v>
      </c>
    </row>
    <row r="300" ht="14.25" customHeight="1" spans="1:5">
      <c r="A300" s="3">
        <v>298</v>
      </c>
      <c r="B300" s="10" t="str">
        <f>"谢智森"</f>
        <v>谢智森</v>
      </c>
      <c r="C300" s="10" t="str">
        <f>"男"</f>
        <v>男</v>
      </c>
      <c r="D300" s="11" t="s">
        <v>203</v>
      </c>
      <c r="E300" s="10" t="s">
        <v>294</v>
      </c>
    </row>
    <row r="301" ht="14.25" customHeight="1" spans="1:5">
      <c r="A301" s="3">
        <v>299</v>
      </c>
      <c r="B301" s="10" t="str">
        <f>"羊木爱"</f>
        <v>羊木爱</v>
      </c>
      <c r="C301" s="10" t="str">
        <f t="shared" ref="C301:C304" si="58">"女"</f>
        <v>女</v>
      </c>
      <c r="D301" s="11" t="s">
        <v>203</v>
      </c>
      <c r="E301" s="10" t="s">
        <v>295</v>
      </c>
    </row>
    <row r="302" ht="14.25" customHeight="1" spans="1:5">
      <c r="A302" s="3">
        <v>300</v>
      </c>
      <c r="B302" s="10" t="str">
        <f>"陈玉玲"</f>
        <v>陈玉玲</v>
      </c>
      <c r="C302" s="10" t="str">
        <f t="shared" si="58"/>
        <v>女</v>
      </c>
      <c r="D302" s="11" t="s">
        <v>203</v>
      </c>
      <c r="E302" s="10" t="s">
        <v>296</v>
      </c>
    </row>
    <row r="303" ht="14.25" customHeight="1" spans="1:5">
      <c r="A303" s="3">
        <v>301</v>
      </c>
      <c r="B303" s="10" t="str">
        <f>"牛豪妍"</f>
        <v>牛豪妍</v>
      </c>
      <c r="C303" s="10" t="str">
        <f t="shared" si="58"/>
        <v>女</v>
      </c>
      <c r="D303" s="11" t="s">
        <v>203</v>
      </c>
      <c r="E303" s="10" t="s">
        <v>297</v>
      </c>
    </row>
    <row r="304" ht="14.25" customHeight="1" spans="1:5">
      <c r="A304" s="3">
        <v>302</v>
      </c>
      <c r="B304" s="10" t="str">
        <f>"许海妍"</f>
        <v>许海妍</v>
      </c>
      <c r="C304" s="10" t="str">
        <f t="shared" si="58"/>
        <v>女</v>
      </c>
      <c r="D304" s="11" t="s">
        <v>203</v>
      </c>
      <c r="E304" s="10" t="s">
        <v>298</v>
      </c>
    </row>
    <row r="305" ht="14.25" customHeight="1" spans="1:5">
      <c r="A305" s="3">
        <v>303</v>
      </c>
      <c r="B305" s="10" t="str">
        <f>"周海东"</f>
        <v>周海东</v>
      </c>
      <c r="C305" s="10" t="str">
        <f>"男"</f>
        <v>男</v>
      </c>
      <c r="D305" s="11" t="s">
        <v>203</v>
      </c>
      <c r="E305" s="10" t="s">
        <v>299</v>
      </c>
    </row>
    <row r="306" ht="14.25" customHeight="1" spans="1:5">
      <c r="A306" s="3">
        <v>304</v>
      </c>
      <c r="B306" s="10" t="str">
        <f>"羊江花"</f>
        <v>羊江花</v>
      </c>
      <c r="C306" s="10" t="str">
        <f t="shared" ref="C306:C319" si="59">"女"</f>
        <v>女</v>
      </c>
      <c r="D306" s="11" t="s">
        <v>203</v>
      </c>
      <c r="E306" s="10" t="s">
        <v>300</v>
      </c>
    </row>
    <row r="307" ht="14.25" customHeight="1" spans="1:5">
      <c r="A307" s="3">
        <v>305</v>
      </c>
      <c r="B307" s="10" t="str">
        <f>"陈金霞"</f>
        <v>陈金霞</v>
      </c>
      <c r="C307" s="10" t="str">
        <f t="shared" si="59"/>
        <v>女</v>
      </c>
      <c r="D307" s="11" t="s">
        <v>301</v>
      </c>
      <c r="E307" s="10" t="s">
        <v>302</v>
      </c>
    </row>
    <row r="308" ht="14.25" customHeight="1" spans="1:5">
      <c r="A308" s="3">
        <v>306</v>
      </c>
      <c r="B308" s="10" t="str">
        <f>"王所豪"</f>
        <v>王所豪</v>
      </c>
      <c r="C308" s="10" t="str">
        <f>"男"</f>
        <v>男</v>
      </c>
      <c r="D308" s="11" t="s">
        <v>301</v>
      </c>
      <c r="E308" s="10" t="s">
        <v>303</v>
      </c>
    </row>
    <row r="309" ht="14.25" customHeight="1" spans="1:5">
      <c r="A309" s="3">
        <v>307</v>
      </c>
      <c r="B309" s="10" t="str">
        <f>"杨婷"</f>
        <v>杨婷</v>
      </c>
      <c r="C309" s="10" t="str">
        <f t="shared" si="59"/>
        <v>女</v>
      </c>
      <c r="D309" s="11" t="s">
        <v>301</v>
      </c>
      <c r="E309" s="10" t="s">
        <v>119</v>
      </c>
    </row>
    <row r="310" ht="14.25" customHeight="1" spans="1:5">
      <c r="A310" s="3">
        <v>308</v>
      </c>
      <c r="B310" s="10" t="str">
        <f>"李贝诗"</f>
        <v>李贝诗</v>
      </c>
      <c r="C310" s="10" t="str">
        <f t="shared" si="59"/>
        <v>女</v>
      </c>
      <c r="D310" s="11" t="s">
        <v>301</v>
      </c>
      <c r="E310" s="10" t="s">
        <v>304</v>
      </c>
    </row>
    <row r="311" ht="14.25" customHeight="1" spans="1:5">
      <c r="A311" s="3">
        <v>309</v>
      </c>
      <c r="B311" s="10" t="str">
        <f>"张玉丹"</f>
        <v>张玉丹</v>
      </c>
      <c r="C311" s="10" t="str">
        <f t="shared" si="59"/>
        <v>女</v>
      </c>
      <c r="D311" s="11" t="s">
        <v>301</v>
      </c>
      <c r="E311" s="10" t="s">
        <v>305</v>
      </c>
    </row>
    <row r="312" ht="14.25" customHeight="1" spans="1:5">
      <c r="A312" s="3">
        <v>310</v>
      </c>
      <c r="B312" s="10" t="str">
        <f>"蔡月丹"</f>
        <v>蔡月丹</v>
      </c>
      <c r="C312" s="10" t="str">
        <f t="shared" si="59"/>
        <v>女</v>
      </c>
      <c r="D312" s="11" t="s">
        <v>301</v>
      </c>
      <c r="E312" s="10" t="s">
        <v>306</v>
      </c>
    </row>
    <row r="313" ht="14.25" customHeight="1" spans="1:5">
      <c r="A313" s="3">
        <v>311</v>
      </c>
      <c r="B313" s="10" t="str">
        <f>"羊精琛"</f>
        <v>羊精琛</v>
      </c>
      <c r="C313" s="10" t="str">
        <f t="shared" si="59"/>
        <v>女</v>
      </c>
      <c r="D313" s="11" t="s">
        <v>301</v>
      </c>
      <c r="E313" s="10" t="s">
        <v>307</v>
      </c>
    </row>
    <row r="314" ht="14.25" customHeight="1" spans="1:5">
      <c r="A314" s="3">
        <v>312</v>
      </c>
      <c r="B314" s="10" t="str">
        <f>"杨钰玲"</f>
        <v>杨钰玲</v>
      </c>
      <c r="C314" s="10" t="str">
        <f t="shared" si="59"/>
        <v>女</v>
      </c>
      <c r="D314" s="11" t="s">
        <v>301</v>
      </c>
      <c r="E314" s="10" t="s">
        <v>308</v>
      </c>
    </row>
    <row r="315" ht="14.25" customHeight="1" spans="1:5">
      <c r="A315" s="3">
        <v>313</v>
      </c>
      <c r="B315" s="10" t="str">
        <f>"吴桃艳"</f>
        <v>吴桃艳</v>
      </c>
      <c r="C315" s="10" t="str">
        <f t="shared" si="59"/>
        <v>女</v>
      </c>
      <c r="D315" s="11" t="s">
        <v>301</v>
      </c>
      <c r="E315" s="10" t="s">
        <v>309</v>
      </c>
    </row>
    <row r="316" ht="14.25" customHeight="1" spans="1:5">
      <c r="A316" s="3">
        <v>314</v>
      </c>
      <c r="B316" s="10" t="str">
        <f>"符瑞芳"</f>
        <v>符瑞芳</v>
      </c>
      <c r="C316" s="10" t="str">
        <f t="shared" si="59"/>
        <v>女</v>
      </c>
      <c r="D316" s="11" t="s">
        <v>301</v>
      </c>
      <c r="E316" s="10" t="s">
        <v>295</v>
      </c>
    </row>
    <row r="317" ht="14.25" customHeight="1" spans="1:5">
      <c r="A317" s="3">
        <v>315</v>
      </c>
      <c r="B317" s="10" t="str">
        <f>"余莉秋"</f>
        <v>余莉秋</v>
      </c>
      <c r="C317" s="10" t="str">
        <f t="shared" si="59"/>
        <v>女</v>
      </c>
      <c r="D317" s="11" t="s">
        <v>301</v>
      </c>
      <c r="E317" s="10" t="s">
        <v>310</v>
      </c>
    </row>
    <row r="318" ht="14.25" customHeight="1" spans="1:5">
      <c r="A318" s="3">
        <v>316</v>
      </c>
      <c r="B318" s="10" t="str">
        <f>"牛淑霞"</f>
        <v>牛淑霞</v>
      </c>
      <c r="C318" s="10" t="str">
        <f t="shared" si="59"/>
        <v>女</v>
      </c>
      <c r="D318" s="11" t="s">
        <v>301</v>
      </c>
      <c r="E318" s="10" t="s">
        <v>119</v>
      </c>
    </row>
    <row r="319" ht="14.25" customHeight="1" spans="1:5">
      <c r="A319" s="3">
        <v>317</v>
      </c>
      <c r="B319" s="10" t="str">
        <f>"陈玉洁"</f>
        <v>陈玉洁</v>
      </c>
      <c r="C319" s="10" t="str">
        <f t="shared" si="59"/>
        <v>女</v>
      </c>
      <c r="D319" s="11" t="s">
        <v>301</v>
      </c>
      <c r="E319" s="10" t="s">
        <v>311</v>
      </c>
    </row>
    <row r="320" ht="14.25" customHeight="1" spans="1:5">
      <c r="A320" s="3">
        <v>318</v>
      </c>
      <c r="B320" s="10" t="str">
        <f>"李武雄"</f>
        <v>李武雄</v>
      </c>
      <c r="C320" s="10" t="str">
        <f>"男"</f>
        <v>男</v>
      </c>
      <c r="D320" s="11" t="s">
        <v>312</v>
      </c>
      <c r="E320" s="10" t="s">
        <v>299</v>
      </c>
    </row>
    <row r="321" ht="14.25" customHeight="1" spans="1:5">
      <c r="A321" s="3">
        <v>319</v>
      </c>
      <c r="B321" s="10" t="str">
        <f>"林玲姑"</f>
        <v>林玲姑</v>
      </c>
      <c r="C321" s="10" t="str">
        <f t="shared" ref="C321:C323" si="60">"女"</f>
        <v>女</v>
      </c>
      <c r="D321" s="11" t="s">
        <v>312</v>
      </c>
      <c r="E321" s="10" t="s">
        <v>313</v>
      </c>
    </row>
    <row r="322" ht="14.25" customHeight="1" spans="1:5">
      <c r="A322" s="3">
        <v>320</v>
      </c>
      <c r="B322" s="10" t="str">
        <f>"程玲"</f>
        <v>程玲</v>
      </c>
      <c r="C322" s="10" t="str">
        <f t="shared" si="60"/>
        <v>女</v>
      </c>
      <c r="D322" s="11" t="s">
        <v>312</v>
      </c>
      <c r="E322" s="10" t="s">
        <v>314</v>
      </c>
    </row>
    <row r="323" ht="14.25" customHeight="1" spans="1:5">
      <c r="A323" s="3">
        <v>321</v>
      </c>
      <c r="B323" s="10" t="str">
        <f>"骆丽花"</f>
        <v>骆丽花</v>
      </c>
      <c r="C323" s="10" t="str">
        <f t="shared" si="60"/>
        <v>女</v>
      </c>
      <c r="D323" s="11" t="s">
        <v>312</v>
      </c>
      <c r="E323" s="10" t="s">
        <v>315</v>
      </c>
    </row>
    <row r="324" ht="14.25" customHeight="1" spans="1:5">
      <c r="A324" s="3">
        <v>322</v>
      </c>
      <c r="B324" s="10" t="str">
        <f>"林绪祥"</f>
        <v>林绪祥</v>
      </c>
      <c r="C324" s="10" t="str">
        <f>"男"</f>
        <v>男</v>
      </c>
      <c r="D324" s="11" t="s">
        <v>312</v>
      </c>
      <c r="E324" s="10" t="s">
        <v>188</v>
      </c>
    </row>
    <row r="325" ht="14.25" customHeight="1" spans="1:5">
      <c r="A325" s="3">
        <v>323</v>
      </c>
      <c r="B325" s="10" t="str">
        <f>"黄爱梅"</f>
        <v>黄爱梅</v>
      </c>
      <c r="C325" s="10" t="str">
        <f t="shared" ref="C325:C329" si="61">"女"</f>
        <v>女</v>
      </c>
      <c r="D325" s="11" t="s">
        <v>312</v>
      </c>
      <c r="E325" s="10" t="s">
        <v>180</v>
      </c>
    </row>
    <row r="326" ht="14.25" customHeight="1" spans="1:5">
      <c r="A326" s="3">
        <v>324</v>
      </c>
      <c r="B326" s="10" t="str">
        <f>"梁星灿"</f>
        <v>梁星灿</v>
      </c>
      <c r="C326" s="10" t="str">
        <f t="shared" si="61"/>
        <v>女</v>
      </c>
      <c r="D326" s="11" t="s">
        <v>312</v>
      </c>
      <c r="E326" s="10" t="s">
        <v>316</v>
      </c>
    </row>
    <row r="327" ht="14.25" customHeight="1" spans="1:5">
      <c r="A327" s="3">
        <v>325</v>
      </c>
      <c r="B327" s="10" t="str">
        <f>"钟传鑫"</f>
        <v>钟传鑫</v>
      </c>
      <c r="C327" s="10" t="str">
        <f>"男"</f>
        <v>男</v>
      </c>
      <c r="D327" s="11" t="s">
        <v>312</v>
      </c>
      <c r="E327" s="10" t="s">
        <v>317</v>
      </c>
    </row>
    <row r="328" ht="14.25" customHeight="1" spans="1:5">
      <c r="A328" s="3">
        <v>326</v>
      </c>
      <c r="B328" s="10" t="str">
        <f>"李乾道"</f>
        <v>李乾道</v>
      </c>
      <c r="C328" s="10" t="str">
        <f t="shared" si="61"/>
        <v>女</v>
      </c>
      <c r="D328" s="11" t="s">
        <v>312</v>
      </c>
      <c r="E328" s="10" t="s">
        <v>318</v>
      </c>
    </row>
    <row r="329" ht="14.25" customHeight="1" spans="1:5">
      <c r="A329" s="3">
        <v>327</v>
      </c>
      <c r="B329" s="10" t="str">
        <f>"陈秋雯"</f>
        <v>陈秋雯</v>
      </c>
      <c r="C329" s="10" t="str">
        <f t="shared" si="61"/>
        <v>女</v>
      </c>
      <c r="D329" s="11" t="s">
        <v>312</v>
      </c>
      <c r="E329" s="10" t="s">
        <v>238</v>
      </c>
    </row>
    <row r="330" ht="14.25" customHeight="1" spans="1:5">
      <c r="A330" s="3">
        <v>328</v>
      </c>
      <c r="B330" s="10" t="str">
        <f>"薛多成"</f>
        <v>薛多成</v>
      </c>
      <c r="C330" s="10" t="str">
        <f>"男"</f>
        <v>男</v>
      </c>
      <c r="D330" s="11" t="s">
        <v>312</v>
      </c>
      <c r="E330" s="10" t="s">
        <v>319</v>
      </c>
    </row>
    <row r="331" ht="14.25" customHeight="1" spans="1:5">
      <c r="A331" s="3">
        <v>329</v>
      </c>
      <c r="B331" s="10" t="str">
        <f>"黄江翠"</f>
        <v>黄江翠</v>
      </c>
      <c r="C331" s="10" t="str">
        <f t="shared" ref="C331:C339" si="62">"女"</f>
        <v>女</v>
      </c>
      <c r="D331" s="11" t="s">
        <v>312</v>
      </c>
      <c r="E331" s="10" t="s">
        <v>320</v>
      </c>
    </row>
    <row r="332" ht="14.25" customHeight="1" spans="1:5">
      <c r="A332" s="3">
        <v>330</v>
      </c>
      <c r="B332" s="10" t="str">
        <f>"李芳女"</f>
        <v>李芳女</v>
      </c>
      <c r="C332" s="10" t="str">
        <f t="shared" si="62"/>
        <v>女</v>
      </c>
      <c r="D332" s="11" t="s">
        <v>312</v>
      </c>
      <c r="E332" s="10" t="s">
        <v>276</v>
      </c>
    </row>
    <row r="333" ht="14.25" customHeight="1" spans="1:5">
      <c r="A333" s="3">
        <v>331</v>
      </c>
      <c r="B333" s="10" t="str">
        <f>"符可芯"</f>
        <v>符可芯</v>
      </c>
      <c r="C333" s="10" t="str">
        <f t="shared" si="62"/>
        <v>女</v>
      </c>
      <c r="D333" s="11" t="s">
        <v>312</v>
      </c>
      <c r="E333" s="10" t="s">
        <v>321</v>
      </c>
    </row>
    <row r="334" ht="14.25" customHeight="1" spans="1:5">
      <c r="A334" s="3">
        <v>332</v>
      </c>
      <c r="B334" s="10" t="str">
        <f>"符梅春"</f>
        <v>符梅春</v>
      </c>
      <c r="C334" s="10" t="str">
        <f t="shared" si="62"/>
        <v>女</v>
      </c>
      <c r="D334" s="11" t="s">
        <v>312</v>
      </c>
      <c r="E334" s="10" t="s">
        <v>322</v>
      </c>
    </row>
    <row r="335" ht="14.25" customHeight="1" spans="1:5">
      <c r="A335" s="3">
        <v>333</v>
      </c>
      <c r="B335" s="10" t="str">
        <f>"曾万英"</f>
        <v>曾万英</v>
      </c>
      <c r="C335" s="10" t="str">
        <f t="shared" si="62"/>
        <v>女</v>
      </c>
      <c r="D335" s="11" t="s">
        <v>312</v>
      </c>
      <c r="E335" s="10" t="s">
        <v>323</v>
      </c>
    </row>
    <row r="336" ht="14.25" customHeight="1" spans="1:5">
      <c r="A336" s="3">
        <v>334</v>
      </c>
      <c r="B336" s="10" t="str">
        <f>"黎丽娜"</f>
        <v>黎丽娜</v>
      </c>
      <c r="C336" s="10" t="str">
        <f t="shared" si="62"/>
        <v>女</v>
      </c>
      <c r="D336" s="11" t="s">
        <v>312</v>
      </c>
      <c r="E336" s="10" t="s">
        <v>324</v>
      </c>
    </row>
    <row r="337" ht="14.25" customHeight="1" spans="1:5">
      <c r="A337" s="3">
        <v>335</v>
      </c>
      <c r="B337" s="10" t="str">
        <f>"张秀琴"</f>
        <v>张秀琴</v>
      </c>
      <c r="C337" s="10" t="str">
        <f t="shared" si="62"/>
        <v>女</v>
      </c>
      <c r="D337" s="11" t="s">
        <v>312</v>
      </c>
      <c r="E337" s="10" t="s">
        <v>325</v>
      </c>
    </row>
    <row r="338" ht="14.25" customHeight="1" spans="1:5">
      <c r="A338" s="3">
        <v>336</v>
      </c>
      <c r="B338" s="10" t="str">
        <f>"何文夏"</f>
        <v>何文夏</v>
      </c>
      <c r="C338" s="10" t="str">
        <f t="shared" si="62"/>
        <v>女</v>
      </c>
      <c r="D338" s="11" t="s">
        <v>312</v>
      </c>
      <c r="E338" s="10" t="s">
        <v>326</v>
      </c>
    </row>
    <row r="339" ht="14.25" customHeight="1" spans="1:5">
      <c r="A339" s="3">
        <v>337</v>
      </c>
      <c r="B339" s="10" t="str">
        <f>"吴丽秀"</f>
        <v>吴丽秀</v>
      </c>
      <c r="C339" s="10" t="str">
        <f t="shared" si="62"/>
        <v>女</v>
      </c>
      <c r="D339" s="11" t="s">
        <v>312</v>
      </c>
      <c r="E339" s="10" t="s">
        <v>327</v>
      </c>
    </row>
    <row r="340" ht="14.25" customHeight="1" spans="1:5">
      <c r="A340" s="3">
        <v>338</v>
      </c>
      <c r="B340" s="10" t="str">
        <f>"符喜能"</f>
        <v>符喜能</v>
      </c>
      <c r="C340" s="10" t="str">
        <f>"男"</f>
        <v>男</v>
      </c>
      <c r="D340" s="11" t="s">
        <v>312</v>
      </c>
      <c r="E340" s="10" t="s">
        <v>328</v>
      </c>
    </row>
    <row r="341" ht="14.25" customHeight="1" spans="1:5">
      <c r="A341" s="3">
        <v>339</v>
      </c>
      <c r="B341" s="10" t="str">
        <f>"胡秀妃"</f>
        <v>胡秀妃</v>
      </c>
      <c r="C341" s="10" t="str">
        <f t="shared" ref="C341:C343" si="63">"女"</f>
        <v>女</v>
      </c>
      <c r="D341" s="11" t="s">
        <v>312</v>
      </c>
      <c r="E341" s="10" t="s">
        <v>329</v>
      </c>
    </row>
    <row r="342" ht="14.25" customHeight="1" spans="1:5">
      <c r="A342" s="3">
        <v>340</v>
      </c>
      <c r="B342" s="10" t="str">
        <f>"陈汉妃"</f>
        <v>陈汉妃</v>
      </c>
      <c r="C342" s="10" t="str">
        <f t="shared" si="63"/>
        <v>女</v>
      </c>
      <c r="D342" s="11" t="s">
        <v>312</v>
      </c>
      <c r="E342" s="10" t="s">
        <v>330</v>
      </c>
    </row>
    <row r="343" ht="14.25" customHeight="1" spans="1:5">
      <c r="A343" s="3">
        <v>341</v>
      </c>
      <c r="B343" s="10" t="str">
        <f>"符锡樱"</f>
        <v>符锡樱</v>
      </c>
      <c r="C343" s="10" t="str">
        <f t="shared" si="63"/>
        <v>女</v>
      </c>
      <c r="D343" s="11" t="s">
        <v>312</v>
      </c>
      <c r="E343" s="10" t="s">
        <v>331</v>
      </c>
    </row>
    <row r="344" ht="14.25" customHeight="1" spans="1:5">
      <c r="A344" s="3">
        <v>342</v>
      </c>
      <c r="B344" s="10" t="str">
        <f>"汤运球"</f>
        <v>汤运球</v>
      </c>
      <c r="C344" s="10" t="str">
        <f>"男"</f>
        <v>男</v>
      </c>
      <c r="D344" s="11" t="s">
        <v>312</v>
      </c>
      <c r="E344" s="10" t="s">
        <v>332</v>
      </c>
    </row>
    <row r="345" ht="14.25" customHeight="1" spans="1:5">
      <c r="A345" s="3">
        <v>343</v>
      </c>
      <c r="B345" s="10" t="str">
        <f>"王晶晶"</f>
        <v>王晶晶</v>
      </c>
      <c r="C345" s="10" t="str">
        <f t="shared" ref="C345:C347" si="64">"女"</f>
        <v>女</v>
      </c>
      <c r="D345" s="11" t="s">
        <v>312</v>
      </c>
      <c r="E345" s="10" t="s">
        <v>333</v>
      </c>
    </row>
    <row r="346" ht="14.25" customHeight="1" spans="1:5">
      <c r="A346" s="3">
        <v>344</v>
      </c>
      <c r="B346" s="10" t="str">
        <f>"邓雪桃"</f>
        <v>邓雪桃</v>
      </c>
      <c r="C346" s="10" t="str">
        <f t="shared" si="64"/>
        <v>女</v>
      </c>
      <c r="D346" s="11" t="s">
        <v>312</v>
      </c>
      <c r="E346" s="10" t="s">
        <v>334</v>
      </c>
    </row>
    <row r="347" ht="14.25" customHeight="1" spans="1:5">
      <c r="A347" s="3">
        <v>345</v>
      </c>
      <c r="B347" s="10" t="str">
        <f>"钟世晶"</f>
        <v>钟世晶</v>
      </c>
      <c r="C347" s="10" t="str">
        <f t="shared" si="64"/>
        <v>女</v>
      </c>
      <c r="D347" s="11" t="s">
        <v>312</v>
      </c>
      <c r="E347" s="10" t="s">
        <v>335</v>
      </c>
    </row>
    <row r="348" ht="14.25" customHeight="1" spans="1:5">
      <c r="A348" s="3">
        <v>346</v>
      </c>
      <c r="B348" s="10" t="str">
        <f>"符雄昭"</f>
        <v>符雄昭</v>
      </c>
      <c r="C348" s="10" t="str">
        <f>"男"</f>
        <v>男</v>
      </c>
      <c r="D348" s="11" t="s">
        <v>312</v>
      </c>
      <c r="E348" s="10" t="s">
        <v>336</v>
      </c>
    </row>
    <row r="349" ht="14.25" customHeight="1" spans="1:5">
      <c r="A349" s="3">
        <v>347</v>
      </c>
      <c r="B349" s="10" t="str">
        <f>"谢玉琴"</f>
        <v>谢玉琴</v>
      </c>
      <c r="C349" s="10" t="str">
        <f t="shared" ref="C349:C352" si="65">"女"</f>
        <v>女</v>
      </c>
      <c r="D349" s="11" t="s">
        <v>312</v>
      </c>
      <c r="E349" s="10" t="s">
        <v>337</v>
      </c>
    </row>
    <row r="350" ht="14.25" customHeight="1" spans="1:5">
      <c r="A350" s="3">
        <v>348</v>
      </c>
      <c r="B350" s="10" t="str">
        <f>"吴少玉"</f>
        <v>吴少玉</v>
      </c>
      <c r="C350" s="10" t="str">
        <f t="shared" si="65"/>
        <v>女</v>
      </c>
      <c r="D350" s="11" t="s">
        <v>312</v>
      </c>
      <c r="E350" s="10" t="s">
        <v>338</v>
      </c>
    </row>
    <row r="351" ht="14.25" customHeight="1" spans="1:5">
      <c r="A351" s="3">
        <v>349</v>
      </c>
      <c r="B351" s="10" t="str">
        <f>"羊以麗"</f>
        <v>羊以麗</v>
      </c>
      <c r="C351" s="10" t="str">
        <f t="shared" si="65"/>
        <v>女</v>
      </c>
      <c r="D351" s="11" t="s">
        <v>312</v>
      </c>
      <c r="E351" s="10" t="s">
        <v>339</v>
      </c>
    </row>
    <row r="352" ht="14.25" customHeight="1" spans="1:5">
      <c r="A352" s="3">
        <v>350</v>
      </c>
      <c r="B352" s="10" t="str">
        <f>"吴家庆"</f>
        <v>吴家庆</v>
      </c>
      <c r="C352" s="10" t="str">
        <f t="shared" si="65"/>
        <v>女</v>
      </c>
      <c r="D352" s="11" t="s">
        <v>312</v>
      </c>
      <c r="E352" s="10" t="s">
        <v>340</v>
      </c>
    </row>
    <row r="353" ht="14.25" customHeight="1" spans="1:5">
      <c r="A353" s="3">
        <v>351</v>
      </c>
      <c r="B353" s="10" t="str">
        <f>"林波宏"</f>
        <v>林波宏</v>
      </c>
      <c r="C353" s="10" t="str">
        <f t="shared" ref="C353:C360" si="66">"男"</f>
        <v>男</v>
      </c>
      <c r="D353" s="11" t="s">
        <v>312</v>
      </c>
      <c r="E353" s="10" t="s">
        <v>341</v>
      </c>
    </row>
    <row r="354" ht="14.25" customHeight="1" spans="1:5">
      <c r="A354" s="3">
        <v>352</v>
      </c>
      <c r="B354" s="10" t="str">
        <f>"陈金月"</f>
        <v>陈金月</v>
      </c>
      <c r="C354" s="10" t="str">
        <f t="shared" ref="C354:C357" si="67">"女"</f>
        <v>女</v>
      </c>
      <c r="D354" s="11" t="s">
        <v>312</v>
      </c>
      <c r="E354" s="10" t="s">
        <v>342</v>
      </c>
    </row>
    <row r="355" ht="14.25" customHeight="1" spans="1:5">
      <c r="A355" s="3">
        <v>353</v>
      </c>
      <c r="B355" s="10" t="str">
        <f>"苏有壮"</f>
        <v>苏有壮</v>
      </c>
      <c r="C355" s="10" t="str">
        <f t="shared" si="66"/>
        <v>男</v>
      </c>
      <c r="D355" s="11" t="s">
        <v>312</v>
      </c>
      <c r="E355" s="10" t="s">
        <v>47</v>
      </c>
    </row>
    <row r="356" ht="14.25" customHeight="1" spans="1:5">
      <c r="A356" s="3">
        <v>354</v>
      </c>
      <c r="B356" s="10" t="str">
        <f>"吴玉莲"</f>
        <v>吴玉莲</v>
      </c>
      <c r="C356" s="10" t="str">
        <f t="shared" si="67"/>
        <v>女</v>
      </c>
      <c r="D356" s="11" t="s">
        <v>343</v>
      </c>
      <c r="E356" s="10" t="s">
        <v>344</v>
      </c>
    </row>
    <row r="357" ht="14.25" customHeight="1" spans="1:5">
      <c r="A357" s="3">
        <v>355</v>
      </c>
      <c r="B357" s="10" t="str">
        <f>"何爱玉"</f>
        <v>何爱玉</v>
      </c>
      <c r="C357" s="10" t="str">
        <f t="shared" si="67"/>
        <v>女</v>
      </c>
      <c r="D357" s="11" t="s">
        <v>343</v>
      </c>
      <c r="E357" s="10" t="s">
        <v>345</v>
      </c>
    </row>
    <row r="358" ht="14.25" customHeight="1" spans="1:5">
      <c r="A358" s="3">
        <v>356</v>
      </c>
      <c r="B358" s="10" t="str">
        <f>"赵宇文"</f>
        <v>赵宇文</v>
      </c>
      <c r="C358" s="10" t="str">
        <f t="shared" si="66"/>
        <v>男</v>
      </c>
      <c r="D358" s="11" t="s">
        <v>343</v>
      </c>
      <c r="E358" s="10" t="s">
        <v>346</v>
      </c>
    </row>
    <row r="359" ht="14.25" customHeight="1" spans="1:5">
      <c r="A359" s="3">
        <v>357</v>
      </c>
      <c r="B359" s="10" t="str">
        <f>"朱茂林"</f>
        <v>朱茂林</v>
      </c>
      <c r="C359" s="10" t="str">
        <f t="shared" si="66"/>
        <v>男</v>
      </c>
      <c r="D359" s="11" t="s">
        <v>343</v>
      </c>
      <c r="E359" s="10" t="s">
        <v>347</v>
      </c>
    </row>
    <row r="360" ht="14.25" customHeight="1" spans="1:5">
      <c r="A360" s="3">
        <v>358</v>
      </c>
      <c r="B360" s="10" t="str">
        <f>"陈以就"</f>
        <v>陈以就</v>
      </c>
      <c r="C360" s="10" t="str">
        <f t="shared" si="66"/>
        <v>男</v>
      </c>
      <c r="D360" s="11" t="s">
        <v>343</v>
      </c>
      <c r="E360" s="10" t="s">
        <v>348</v>
      </c>
    </row>
    <row r="361" ht="14.25" customHeight="1" spans="1:5">
      <c r="A361" s="3">
        <v>359</v>
      </c>
      <c r="B361" s="10" t="str">
        <f>"符莹"</f>
        <v>符莹</v>
      </c>
      <c r="C361" s="10" t="str">
        <f t="shared" ref="C361:C367" si="68">"女"</f>
        <v>女</v>
      </c>
      <c r="D361" s="11" t="s">
        <v>343</v>
      </c>
      <c r="E361" s="10" t="s">
        <v>349</v>
      </c>
    </row>
    <row r="362" ht="14.25" customHeight="1" spans="1:5">
      <c r="A362" s="3">
        <v>360</v>
      </c>
      <c r="B362" s="10" t="str">
        <f>"符森"</f>
        <v>符森</v>
      </c>
      <c r="C362" s="10" t="str">
        <f>"男"</f>
        <v>男</v>
      </c>
      <c r="D362" s="11" t="s">
        <v>343</v>
      </c>
      <c r="E362" s="10" t="s">
        <v>350</v>
      </c>
    </row>
    <row r="363" ht="14.25" customHeight="1" spans="1:5">
      <c r="A363" s="3">
        <v>361</v>
      </c>
      <c r="B363" s="10" t="str">
        <f>"陈婉莹"</f>
        <v>陈婉莹</v>
      </c>
      <c r="C363" s="10" t="str">
        <f t="shared" si="68"/>
        <v>女</v>
      </c>
      <c r="D363" s="11" t="s">
        <v>351</v>
      </c>
      <c r="E363" s="10" t="s">
        <v>352</v>
      </c>
    </row>
    <row r="364" ht="14.25" customHeight="1" spans="1:5">
      <c r="A364" s="3">
        <v>362</v>
      </c>
      <c r="B364" s="10" t="str">
        <f>"羊永梅"</f>
        <v>羊永梅</v>
      </c>
      <c r="C364" s="10" t="str">
        <f t="shared" si="68"/>
        <v>女</v>
      </c>
      <c r="D364" s="11" t="s">
        <v>351</v>
      </c>
      <c r="E364" s="10" t="s">
        <v>353</v>
      </c>
    </row>
    <row r="365" ht="14.25" customHeight="1" spans="1:5">
      <c r="A365" s="3">
        <v>363</v>
      </c>
      <c r="B365" s="10" t="str">
        <f>"李丽萍"</f>
        <v>李丽萍</v>
      </c>
      <c r="C365" s="10" t="str">
        <f t="shared" si="68"/>
        <v>女</v>
      </c>
      <c r="D365" s="11" t="s">
        <v>351</v>
      </c>
      <c r="E365" s="10" t="s">
        <v>354</v>
      </c>
    </row>
    <row r="366" ht="14.25" customHeight="1" spans="1:5">
      <c r="A366" s="3">
        <v>364</v>
      </c>
      <c r="B366" s="10" t="str">
        <f>"洪阳爱"</f>
        <v>洪阳爱</v>
      </c>
      <c r="C366" s="10" t="str">
        <f t="shared" si="68"/>
        <v>女</v>
      </c>
      <c r="D366" s="11" t="s">
        <v>351</v>
      </c>
      <c r="E366" s="10" t="s">
        <v>355</v>
      </c>
    </row>
    <row r="367" ht="14.25" customHeight="1" spans="1:5">
      <c r="A367" s="3">
        <v>365</v>
      </c>
      <c r="B367" s="10" t="str">
        <f>"黄蓉"</f>
        <v>黄蓉</v>
      </c>
      <c r="C367" s="10" t="str">
        <f t="shared" si="68"/>
        <v>女</v>
      </c>
      <c r="D367" s="11" t="s">
        <v>351</v>
      </c>
      <c r="E367" s="10" t="s">
        <v>356</v>
      </c>
    </row>
    <row r="368" ht="14.25" customHeight="1" spans="1:5">
      <c r="A368" s="3">
        <v>366</v>
      </c>
      <c r="B368" s="10" t="str">
        <f>"孙学新"</f>
        <v>孙学新</v>
      </c>
      <c r="C368" s="10" t="str">
        <f>"男"</f>
        <v>男</v>
      </c>
      <c r="D368" s="11" t="s">
        <v>351</v>
      </c>
      <c r="E368" s="10" t="s">
        <v>357</v>
      </c>
    </row>
    <row r="369" ht="14.25" customHeight="1" spans="1:5">
      <c r="A369" s="3">
        <v>367</v>
      </c>
      <c r="B369" s="10" t="str">
        <f>"薛晶乙"</f>
        <v>薛晶乙</v>
      </c>
      <c r="C369" s="10" t="str">
        <f t="shared" ref="C369:C373" si="69">"女"</f>
        <v>女</v>
      </c>
      <c r="D369" s="11" t="s">
        <v>351</v>
      </c>
      <c r="E369" s="10" t="s">
        <v>358</v>
      </c>
    </row>
    <row r="370" ht="14.25" customHeight="1" spans="1:5">
      <c r="A370" s="3">
        <v>368</v>
      </c>
      <c r="B370" s="10" t="str">
        <f>"钟沛霖"</f>
        <v>钟沛霖</v>
      </c>
      <c r="C370" s="10" t="str">
        <f>"男"</f>
        <v>男</v>
      </c>
      <c r="D370" s="11" t="s">
        <v>359</v>
      </c>
      <c r="E370" s="10" t="s">
        <v>360</v>
      </c>
    </row>
    <row r="371" ht="14.25" customHeight="1" spans="1:5">
      <c r="A371" s="3">
        <v>369</v>
      </c>
      <c r="B371" s="10" t="str">
        <f>"陈喜章"</f>
        <v>陈喜章</v>
      </c>
      <c r="C371" s="10" t="str">
        <f t="shared" si="69"/>
        <v>女</v>
      </c>
      <c r="D371" s="11" t="s">
        <v>359</v>
      </c>
      <c r="E371" s="10" t="s">
        <v>361</v>
      </c>
    </row>
    <row r="372" ht="14.25" customHeight="1" spans="1:5">
      <c r="A372" s="3">
        <v>370</v>
      </c>
      <c r="B372" s="10" t="str">
        <f>"符应鲜"</f>
        <v>符应鲜</v>
      </c>
      <c r="C372" s="10" t="str">
        <f t="shared" si="69"/>
        <v>女</v>
      </c>
      <c r="D372" s="11" t="s">
        <v>359</v>
      </c>
      <c r="E372" s="10" t="s">
        <v>362</v>
      </c>
    </row>
    <row r="373" ht="14.25" customHeight="1" spans="1:5">
      <c r="A373" s="3">
        <v>371</v>
      </c>
      <c r="B373" s="10" t="str">
        <f>"陈淑桃"</f>
        <v>陈淑桃</v>
      </c>
      <c r="C373" s="10" t="str">
        <f t="shared" si="69"/>
        <v>女</v>
      </c>
      <c r="D373" s="11" t="s">
        <v>359</v>
      </c>
      <c r="E373" s="10" t="s">
        <v>363</v>
      </c>
    </row>
    <row r="374" ht="14.25" customHeight="1" spans="1:5">
      <c r="A374" s="3">
        <v>372</v>
      </c>
      <c r="B374" s="10" t="str">
        <f>"郑祖运"</f>
        <v>郑祖运</v>
      </c>
      <c r="C374" s="10" t="str">
        <f>"男"</f>
        <v>男</v>
      </c>
      <c r="D374" s="11" t="s">
        <v>359</v>
      </c>
      <c r="E374" s="10" t="s">
        <v>364</v>
      </c>
    </row>
    <row r="375" ht="14.25" customHeight="1" spans="1:5">
      <c r="A375" s="3">
        <v>373</v>
      </c>
      <c r="B375" s="10" t="str">
        <f>"李艳 "</f>
        <v>李艳 </v>
      </c>
      <c r="C375" s="10" t="str">
        <f t="shared" ref="C375:C377" si="70">"女"</f>
        <v>女</v>
      </c>
      <c r="D375" s="11" t="s">
        <v>359</v>
      </c>
      <c r="E375" s="10" t="s">
        <v>365</v>
      </c>
    </row>
    <row r="376" ht="14.25" customHeight="1" spans="1:5">
      <c r="A376" s="3">
        <v>374</v>
      </c>
      <c r="B376" s="10" t="str">
        <f>"唐健桃"</f>
        <v>唐健桃</v>
      </c>
      <c r="C376" s="10" t="str">
        <f t="shared" si="70"/>
        <v>女</v>
      </c>
      <c r="D376" s="11" t="s">
        <v>359</v>
      </c>
      <c r="E376" s="10" t="s">
        <v>366</v>
      </c>
    </row>
    <row r="377" ht="14.25" customHeight="1" spans="1:5">
      <c r="A377" s="3">
        <v>375</v>
      </c>
      <c r="B377" s="10" t="str">
        <f>"刘忆秀"</f>
        <v>刘忆秀</v>
      </c>
      <c r="C377" s="10" t="str">
        <f t="shared" si="70"/>
        <v>女</v>
      </c>
      <c r="D377" s="11" t="s">
        <v>359</v>
      </c>
      <c r="E377" s="10" t="s">
        <v>50</v>
      </c>
    </row>
    <row r="378" ht="14.25" customHeight="1" spans="1:5">
      <c r="A378" s="3">
        <v>376</v>
      </c>
      <c r="B378" s="10" t="str">
        <f>"项晓平"</f>
        <v>项晓平</v>
      </c>
      <c r="C378" s="10" t="str">
        <f>"男"</f>
        <v>男</v>
      </c>
      <c r="D378" s="11" t="s">
        <v>359</v>
      </c>
      <c r="E378" s="10" t="s">
        <v>367</v>
      </c>
    </row>
    <row r="379" ht="14.25" customHeight="1" spans="1:5">
      <c r="A379" s="3">
        <v>377</v>
      </c>
      <c r="B379" s="10" t="str">
        <f>"吴燕梅"</f>
        <v>吴燕梅</v>
      </c>
      <c r="C379" s="10" t="str">
        <f t="shared" ref="C379:C392" si="71">"女"</f>
        <v>女</v>
      </c>
      <c r="D379" s="11" t="s">
        <v>368</v>
      </c>
      <c r="E379" s="10" t="s">
        <v>369</v>
      </c>
    </row>
    <row r="380" ht="14.25" customHeight="1" spans="1:5">
      <c r="A380" s="3">
        <v>378</v>
      </c>
      <c r="B380" s="10" t="str">
        <f>"林金妹"</f>
        <v>林金妹</v>
      </c>
      <c r="C380" s="10" t="str">
        <f t="shared" si="71"/>
        <v>女</v>
      </c>
      <c r="D380" s="11" t="s">
        <v>368</v>
      </c>
      <c r="E380" s="10" t="s">
        <v>370</v>
      </c>
    </row>
    <row r="381" ht="14.25" customHeight="1" spans="1:5">
      <c r="A381" s="3">
        <v>379</v>
      </c>
      <c r="B381" s="10" t="str">
        <f>"刘秋冰"</f>
        <v>刘秋冰</v>
      </c>
      <c r="C381" s="10" t="str">
        <f t="shared" si="71"/>
        <v>女</v>
      </c>
      <c r="D381" s="11" t="s">
        <v>368</v>
      </c>
      <c r="E381" s="10" t="s">
        <v>304</v>
      </c>
    </row>
    <row r="382" ht="14.25" customHeight="1" spans="1:5">
      <c r="A382" s="3">
        <v>380</v>
      </c>
      <c r="B382" s="10" t="str">
        <f>"吴静娜"</f>
        <v>吴静娜</v>
      </c>
      <c r="C382" s="10" t="str">
        <f t="shared" si="71"/>
        <v>女</v>
      </c>
      <c r="D382" s="11" t="s">
        <v>368</v>
      </c>
      <c r="E382" s="10" t="s">
        <v>371</v>
      </c>
    </row>
    <row r="383" ht="14.25" customHeight="1" spans="1:5">
      <c r="A383" s="3">
        <v>381</v>
      </c>
      <c r="B383" s="10" t="str">
        <f>"符健鹤"</f>
        <v>符健鹤</v>
      </c>
      <c r="C383" s="10" t="str">
        <f t="shared" si="71"/>
        <v>女</v>
      </c>
      <c r="D383" s="11" t="s">
        <v>368</v>
      </c>
      <c r="E383" s="10" t="s">
        <v>372</v>
      </c>
    </row>
    <row r="384" ht="14.25" customHeight="1" spans="1:5">
      <c r="A384" s="3">
        <v>382</v>
      </c>
      <c r="B384" s="10" t="str">
        <f>"谢美会"</f>
        <v>谢美会</v>
      </c>
      <c r="C384" s="10" t="str">
        <f t="shared" si="71"/>
        <v>女</v>
      </c>
      <c r="D384" s="11" t="s">
        <v>368</v>
      </c>
      <c r="E384" s="10" t="s">
        <v>22</v>
      </c>
    </row>
    <row r="385" ht="14.25" customHeight="1" spans="1:5">
      <c r="A385" s="3">
        <v>383</v>
      </c>
      <c r="B385" s="10" t="str">
        <f>"符丽丽"</f>
        <v>符丽丽</v>
      </c>
      <c r="C385" s="10" t="str">
        <f t="shared" si="71"/>
        <v>女</v>
      </c>
      <c r="D385" s="11" t="s">
        <v>368</v>
      </c>
      <c r="E385" s="10" t="s">
        <v>373</v>
      </c>
    </row>
    <row r="386" ht="14.25" customHeight="1" spans="1:5">
      <c r="A386" s="3">
        <v>384</v>
      </c>
      <c r="B386" s="10" t="str">
        <f>"邱婉"</f>
        <v>邱婉</v>
      </c>
      <c r="C386" s="10" t="str">
        <f t="shared" si="71"/>
        <v>女</v>
      </c>
      <c r="D386" s="11" t="s">
        <v>374</v>
      </c>
      <c r="E386" s="10" t="s">
        <v>375</v>
      </c>
    </row>
    <row r="387" ht="14.25" customHeight="1" spans="1:5">
      <c r="A387" s="3">
        <v>385</v>
      </c>
      <c r="B387" s="10" t="str">
        <f>"李香福"</f>
        <v>李香福</v>
      </c>
      <c r="C387" s="10" t="str">
        <f t="shared" si="71"/>
        <v>女</v>
      </c>
      <c r="D387" s="11" t="s">
        <v>374</v>
      </c>
      <c r="E387" s="10" t="s">
        <v>124</v>
      </c>
    </row>
    <row r="388" ht="14.25" customHeight="1" spans="1:5">
      <c r="A388" s="3">
        <v>386</v>
      </c>
      <c r="B388" s="10" t="str">
        <f>"曾翠玲"</f>
        <v>曾翠玲</v>
      </c>
      <c r="C388" s="10" t="str">
        <f t="shared" si="71"/>
        <v>女</v>
      </c>
      <c r="D388" s="11" t="s">
        <v>374</v>
      </c>
      <c r="E388" s="10" t="s">
        <v>271</v>
      </c>
    </row>
    <row r="389" ht="14.25" customHeight="1" spans="1:5">
      <c r="A389" s="3">
        <v>387</v>
      </c>
      <c r="B389" s="10" t="str">
        <f>"柯运丹"</f>
        <v>柯运丹</v>
      </c>
      <c r="C389" s="10" t="str">
        <f t="shared" si="71"/>
        <v>女</v>
      </c>
      <c r="D389" s="11" t="s">
        <v>374</v>
      </c>
      <c r="E389" s="10" t="s">
        <v>376</v>
      </c>
    </row>
    <row r="390" ht="14.25" customHeight="1" spans="1:5">
      <c r="A390" s="3">
        <v>388</v>
      </c>
      <c r="B390" s="10" t="str">
        <f>"李爱英"</f>
        <v>李爱英</v>
      </c>
      <c r="C390" s="10" t="str">
        <f t="shared" si="71"/>
        <v>女</v>
      </c>
      <c r="D390" s="11" t="s">
        <v>374</v>
      </c>
      <c r="E390" s="10" t="s">
        <v>377</v>
      </c>
    </row>
    <row r="391" ht="14.25" customHeight="1" spans="1:5">
      <c r="A391" s="3">
        <v>389</v>
      </c>
      <c r="B391" s="10" t="str">
        <f>"吴晶晶"</f>
        <v>吴晶晶</v>
      </c>
      <c r="C391" s="10" t="str">
        <f t="shared" si="71"/>
        <v>女</v>
      </c>
      <c r="D391" s="11" t="s">
        <v>374</v>
      </c>
      <c r="E391" s="10" t="s">
        <v>230</v>
      </c>
    </row>
    <row r="392" ht="14.25" customHeight="1" spans="1:5">
      <c r="A392" s="3">
        <v>390</v>
      </c>
      <c r="B392" s="10" t="str">
        <f>"刘婧"</f>
        <v>刘婧</v>
      </c>
      <c r="C392" s="10" t="str">
        <f t="shared" si="71"/>
        <v>女</v>
      </c>
      <c r="D392" s="11" t="s">
        <v>374</v>
      </c>
      <c r="E392" s="10" t="s">
        <v>213</v>
      </c>
    </row>
    <row r="393" ht="14.25" customHeight="1" spans="1:5">
      <c r="A393" s="3">
        <v>391</v>
      </c>
      <c r="B393" s="10" t="str">
        <f>"羊志豪"</f>
        <v>羊志豪</v>
      </c>
      <c r="C393" s="10" t="str">
        <f>"男"</f>
        <v>男</v>
      </c>
      <c r="D393" s="11" t="s">
        <v>374</v>
      </c>
      <c r="E393" s="10" t="s">
        <v>378</v>
      </c>
    </row>
    <row r="394" ht="14.25" customHeight="1" spans="1:5">
      <c r="A394" s="3">
        <v>392</v>
      </c>
      <c r="B394" s="10" t="str">
        <f>"李娟"</f>
        <v>李娟</v>
      </c>
      <c r="C394" s="10" t="str">
        <f t="shared" ref="C394:C398" si="72">"女"</f>
        <v>女</v>
      </c>
      <c r="D394" s="11" t="s">
        <v>374</v>
      </c>
      <c r="E394" s="10" t="s">
        <v>43</v>
      </c>
    </row>
    <row r="395" ht="14.25" customHeight="1" spans="1:5">
      <c r="A395" s="3">
        <v>393</v>
      </c>
      <c r="B395" s="10" t="str">
        <f>"陈静"</f>
        <v>陈静</v>
      </c>
      <c r="C395" s="10" t="str">
        <f t="shared" si="72"/>
        <v>女</v>
      </c>
      <c r="D395" s="11" t="s">
        <v>374</v>
      </c>
      <c r="E395" s="10" t="s">
        <v>379</v>
      </c>
    </row>
    <row r="396" ht="14.25" customHeight="1" spans="1:5">
      <c r="A396" s="3">
        <v>394</v>
      </c>
      <c r="B396" s="10" t="str">
        <f>"曾石凤"</f>
        <v>曾石凤</v>
      </c>
      <c r="C396" s="10" t="str">
        <f t="shared" si="72"/>
        <v>女</v>
      </c>
      <c r="D396" s="11" t="s">
        <v>374</v>
      </c>
      <c r="E396" s="10" t="s">
        <v>380</v>
      </c>
    </row>
    <row r="397" ht="14.25" customHeight="1" spans="1:5">
      <c r="A397" s="3">
        <v>395</v>
      </c>
      <c r="B397" s="10" t="str">
        <f>"吕丹女"</f>
        <v>吕丹女</v>
      </c>
      <c r="C397" s="10" t="str">
        <f t="shared" si="72"/>
        <v>女</v>
      </c>
      <c r="D397" s="11" t="s">
        <v>374</v>
      </c>
      <c r="E397" s="10" t="s">
        <v>381</v>
      </c>
    </row>
    <row r="398" ht="14.25" customHeight="1" spans="1:5">
      <c r="A398" s="3">
        <v>396</v>
      </c>
      <c r="B398" s="10" t="str">
        <f>"王土爱"</f>
        <v>王土爱</v>
      </c>
      <c r="C398" s="10" t="str">
        <f t="shared" si="72"/>
        <v>女</v>
      </c>
      <c r="D398" s="11" t="s">
        <v>382</v>
      </c>
      <c r="E398" s="10" t="s">
        <v>383</v>
      </c>
    </row>
    <row r="399" ht="14.25" customHeight="1" spans="1:5">
      <c r="A399" s="3">
        <v>397</v>
      </c>
      <c r="B399" s="10" t="str">
        <f>"陈旭"</f>
        <v>陈旭</v>
      </c>
      <c r="C399" s="10" t="str">
        <f>"男"</f>
        <v>男</v>
      </c>
      <c r="D399" s="11" t="s">
        <v>382</v>
      </c>
      <c r="E399" s="10" t="s">
        <v>198</v>
      </c>
    </row>
    <row r="400" ht="14.25" customHeight="1" spans="1:5">
      <c r="A400" s="3">
        <v>398</v>
      </c>
      <c r="B400" s="10" t="str">
        <f>"黄新媛"</f>
        <v>黄新媛</v>
      </c>
      <c r="C400" s="10" t="str">
        <f t="shared" ref="C400:C408" si="73">"女"</f>
        <v>女</v>
      </c>
      <c r="D400" s="11" t="s">
        <v>382</v>
      </c>
      <c r="E400" s="10" t="s">
        <v>384</v>
      </c>
    </row>
    <row r="401" ht="14.25" customHeight="1" spans="1:5">
      <c r="A401" s="3">
        <v>399</v>
      </c>
      <c r="B401" s="10" t="str">
        <f>"陈壮兰"</f>
        <v>陈壮兰</v>
      </c>
      <c r="C401" s="10" t="str">
        <f t="shared" si="73"/>
        <v>女</v>
      </c>
      <c r="D401" s="11" t="s">
        <v>382</v>
      </c>
      <c r="E401" s="10" t="s">
        <v>385</v>
      </c>
    </row>
    <row r="402" ht="14.25" customHeight="1" spans="1:5">
      <c r="A402" s="3">
        <v>400</v>
      </c>
      <c r="B402" s="10" t="str">
        <f>"谢裕柳"</f>
        <v>谢裕柳</v>
      </c>
      <c r="C402" s="10" t="str">
        <f t="shared" si="73"/>
        <v>女</v>
      </c>
      <c r="D402" s="11" t="s">
        <v>382</v>
      </c>
      <c r="E402" s="10" t="s">
        <v>386</v>
      </c>
    </row>
    <row r="403" ht="14.25" customHeight="1" spans="1:5">
      <c r="A403" s="3">
        <v>401</v>
      </c>
      <c r="B403" s="10" t="str">
        <f>"林艳妃"</f>
        <v>林艳妃</v>
      </c>
      <c r="C403" s="10" t="str">
        <f t="shared" si="73"/>
        <v>女</v>
      </c>
      <c r="D403" s="11" t="s">
        <v>382</v>
      </c>
      <c r="E403" s="10" t="s">
        <v>176</v>
      </c>
    </row>
    <row r="404" ht="14.25" customHeight="1" spans="1:5">
      <c r="A404" s="3">
        <v>402</v>
      </c>
      <c r="B404" s="10" t="str">
        <f>"郑学彩"</f>
        <v>郑学彩</v>
      </c>
      <c r="C404" s="10" t="str">
        <f t="shared" si="73"/>
        <v>女</v>
      </c>
      <c r="D404" s="11" t="s">
        <v>387</v>
      </c>
      <c r="E404" s="10" t="s">
        <v>388</v>
      </c>
    </row>
    <row r="405" ht="14.25" customHeight="1" spans="1:5">
      <c r="A405" s="3">
        <v>403</v>
      </c>
      <c r="B405" s="10" t="str">
        <f>"徐雄姣"</f>
        <v>徐雄姣</v>
      </c>
      <c r="C405" s="10" t="str">
        <f t="shared" si="73"/>
        <v>女</v>
      </c>
      <c r="D405" s="11" t="s">
        <v>387</v>
      </c>
      <c r="E405" s="10" t="s">
        <v>278</v>
      </c>
    </row>
    <row r="406" ht="14.25" customHeight="1" spans="1:5">
      <c r="A406" s="3">
        <v>404</v>
      </c>
      <c r="B406" s="10" t="str">
        <f>"王珍"</f>
        <v>王珍</v>
      </c>
      <c r="C406" s="10" t="str">
        <f t="shared" si="73"/>
        <v>女</v>
      </c>
      <c r="D406" s="11" t="s">
        <v>387</v>
      </c>
      <c r="E406" s="10" t="s">
        <v>389</v>
      </c>
    </row>
    <row r="407" ht="14.25" customHeight="1" spans="1:5">
      <c r="A407" s="3">
        <v>405</v>
      </c>
      <c r="B407" s="10" t="str">
        <f>"庄玉菁"</f>
        <v>庄玉菁</v>
      </c>
      <c r="C407" s="10" t="str">
        <f t="shared" si="73"/>
        <v>女</v>
      </c>
      <c r="D407" s="11" t="s">
        <v>387</v>
      </c>
      <c r="E407" s="10" t="s">
        <v>390</v>
      </c>
    </row>
    <row r="408" ht="14.25" customHeight="1" spans="1:5">
      <c r="A408" s="3">
        <v>406</v>
      </c>
      <c r="B408" s="10" t="str">
        <f>"曾文园"</f>
        <v>曾文园</v>
      </c>
      <c r="C408" s="10" t="str">
        <f t="shared" si="73"/>
        <v>女</v>
      </c>
      <c r="D408" s="11" t="s">
        <v>387</v>
      </c>
      <c r="E408" s="10" t="s">
        <v>391</v>
      </c>
    </row>
    <row r="409" ht="14.25" customHeight="1" spans="1:5">
      <c r="A409" s="3">
        <v>407</v>
      </c>
      <c r="B409" s="10" t="str">
        <f>"王庆多"</f>
        <v>王庆多</v>
      </c>
      <c r="C409" s="10" t="str">
        <f>"男"</f>
        <v>男</v>
      </c>
      <c r="D409" s="11" t="s">
        <v>387</v>
      </c>
      <c r="E409" s="10" t="s">
        <v>392</v>
      </c>
    </row>
    <row r="410" ht="14.25" customHeight="1" spans="1:5">
      <c r="A410" s="3">
        <v>408</v>
      </c>
      <c r="B410" s="10" t="str">
        <f>"叶小蓉"</f>
        <v>叶小蓉</v>
      </c>
      <c r="C410" s="10" t="str">
        <f t="shared" ref="C410:C413" si="74">"女"</f>
        <v>女</v>
      </c>
      <c r="D410" s="11" t="s">
        <v>387</v>
      </c>
      <c r="E410" s="10" t="s">
        <v>393</v>
      </c>
    </row>
    <row r="411" ht="14.25" customHeight="1" spans="1:5">
      <c r="A411" s="3">
        <v>409</v>
      </c>
      <c r="B411" s="10" t="str">
        <f>"黎恒荷"</f>
        <v>黎恒荷</v>
      </c>
      <c r="C411" s="10" t="str">
        <f t="shared" si="74"/>
        <v>女</v>
      </c>
      <c r="D411" s="11" t="s">
        <v>387</v>
      </c>
      <c r="E411" s="10" t="s">
        <v>394</v>
      </c>
    </row>
    <row r="412" ht="14.25" customHeight="1" spans="1:5">
      <c r="A412" s="3">
        <v>410</v>
      </c>
      <c r="B412" s="10" t="str">
        <f>"谢玉玲"</f>
        <v>谢玉玲</v>
      </c>
      <c r="C412" s="10" t="str">
        <f t="shared" si="74"/>
        <v>女</v>
      </c>
      <c r="D412" s="11" t="s">
        <v>387</v>
      </c>
      <c r="E412" s="10" t="s">
        <v>395</v>
      </c>
    </row>
    <row r="413" ht="14.25" customHeight="1" spans="1:5">
      <c r="A413" s="3">
        <v>411</v>
      </c>
      <c r="B413" s="10" t="str">
        <f>"麦彦婷"</f>
        <v>麦彦婷</v>
      </c>
      <c r="C413" s="10" t="str">
        <f t="shared" si="74"/>
        <v>女</v>
      </c>
      <c r="D413" s="11" t="s">
        <v>387</v>
      </c>
      <c r="E413" s="10" t="s">
        <v>11</v>
      </c>
    </row>
    <row r="414" ht="14.25" customHeight="1" spans="1:5">
      <c r="A414" s="3">
        <v>412</v>
      </c>
      <c r="B414" s="10" t="str">
        <f>"符必严"</f>
        <v>符必严</v>
      </c>
      <c r="C414" s="10" t="str">
        <f t="shared" ref="C414:C419" si="75">"男"</f>
        <v>男</v>
      </c>
      <c r="D414" s="11" t="s">
        <v>387</v>
      </c>
      <c r="E414" s="10" t="s">
        <v>261</v>
      </c>
    </row>
    <row r="415" ht="14.25" customHeight="1" spans="1:5">
      <c r="A415" s="3">
        <v>413</v>
      </c>
      <c r="B415" s="10" t="str">
        <f>"王雯"</f>
        <v>王雯</v>
      </c>
      <c r="C415" s="10" t="str">
        <f t="shared" ref="C415:C430" si="76">"女"</f>
        <v>女</v>
      </c>
      <c r="D415" s="11" t="s">
        <v>387</v>
      </c>
      <c r="E415" s="10" t="s">
        <v>396</v>
      </c>
    </row>
    <row r="416" ht="14.25" customHeight="1" spans="1:5">
      <c r="A416" s="3">
        <v>414</v>
      </c>
      <c r="B416" s="10" t="str">
        <f>"陈资金"</f>
        <v>陈资金</v>
      </c>
      <c r="C416" s="10" t="str">
        <f t="shared" si="75"/>
        <v>男</v>
      </c>
      <c r="D416" s="11" t="s">
        <v>387</v>
      </c>
      <c r="E416" s="10" t="s">
        <v>397</v>
      </c>
    </row>
    <row r="417" ht="14.25" customHeight="1" spans="1:5">
      <c r="A417" s="3">
        <v>415</v>
      </c>
      <c r="B417" s="10" t="str">
        <f>"符秋艳"</f>
        <v>符秋艳</v>
      </c>
      <c r="C417" s="10" t="str">
        <f t="shared" si="76"/>
        <v>女</v>
      </c>
      <c r="D417" s="11" t="s">
        <v>387</v>
      </c>
      <c r="E417" s="10" t="s">
        <v>390</v>
      </c>
    </row>
    <row r="418" ht="14.25" customHeight="1" spans="1:5">
      <c r="A418" s="3">
        <v>416</v>
      </c>
      <c r="B418" s="10" t="str">
        <f>"王彬澔"</f>
        <v>王彬澔</v>
      </c>
      <c r="C418" s="10" t="str">
        <f t="shared" si="75"/>
        <v>男</v>
      </c>
      <c r="D418" s="11" t="s">
        <v>387</v>
      </c>
      <c r="E418" s="10" t="s">
        <v>398</v>
      </c>
    </row>
    <row r="419" ht="14.25" customHeight="1" spans="1:5">
      <c r="A419" s="3">
        <v>417</v>
      </c>
      <c r="B419" s="10" t="str">
        <f>"唐以欢"</f>
        <v>唐以欢</v>
      </c>
      <c r="C419" s="10" t="str">
        <f t="shared" si="75"/>
        <v>男</v>
      </c>
      <c r="D419" s="11" t="s">
        <v>387</v>
      </c>
      <c r="E419" s="10" t="s">
        <v>399</v>
      </c>
    </row>
    <row r="420" ht="14.25" customHeight="1" spans="1:5">
      <c r="A420" s="3">
        <v>418</v>
      </c>
      <c r="B420" s="10" t="str">
        <f>"李黑姑"</f>
        <v>李黑姑</v>
      </c>
      <c r="C420" s="10" t="str">
        <f t="shared" si="76"/>
        <v>女</v>
      </c>
      <c r="D420" s="11" t="s">
        <v>387</v>
      </c>
      <c r="E420" s="10" t="s">
        <v>254</v>
      </c>
    </row>
    <row r="421" ht="14.25" customHeight="1" spans="1:5">
      <c r="A421" s="3">
        <v>419</v>
      </c>
      <c r="B421" s="10" t="str">
        <f>"张是语"</f>
        <v>张是语</v>
      </c>
      <c r="C421" s="10" t="str">
        <f t="shared" si="76"/>
        <v>女</v>
      </c>
      <c r="D421" s="11" t="s">
        <v>387</v>
      </c>
      <c r="E421" s="10" t="s">
        <v>400</v>
      </c>
    </row>
    <row r="422" ht="14.25" customHeight="1" spans="1:5">
      <c r="A422" s="3">
        <v>420</v>
      </c>
      <c r="B422" s="10" t="str">
        <f>"符尾美"</f>
        <v>符尾美</v>
      </c>
      <c r="C422" s="10" t="str">
        <f t="shared" si="76"/>
        <v>女</v>
      </c>
      <c r="D422" s="11" t="s">
        <v>387</v>
      </c>
      <c r="E422" s="10" t="s">
        <v>401</v>
      </c>
    </row>
    <row r="423" ht="14.25" customHeight="1" spans="1:5">
      <c r="A423" s="3">
        <v>421</v>
      </c>
      <c r="B423" s="10" t="str">
        <f>"王军风"</f>
        <v>王军风</v>
      </c>
      <c r="C423" s="10" t="str">
        <f t="shared" si="76"/>
        <v>女</v>
      </c>
      <c r="D423" s="11" t="s">
        <v>387</v>
      </c>
      <c r="E423" s="10" t="s">
        <v>402</v>
      </c>
    </row>
    <row r="424" ht="14.25" customHeight="1" spans="1:5">
      <c r="A424" s="3">
        <v>422</v>
      </c>
      <c r="B424" s="10" t="str">
        <f>"符嘉慧"</f>
        <v>符嘉慧</v>
      </c>
      <c r="C424" s="10" t="str">
        <f t="shared" si="76"/>
        <v>女</v>
      </c>
      <c r="D424" s="11" t="s">
        <v>387</v>
      </c>
      <c r="E424" s="10" t="s">
        <v>403</v>
      </c>
    </row>
    <row r="425" ht="14.25" customHeight="1" spans="1:5">
      <c r="A425" s="3">
        <v>423</v>
      </c>
      <c r="B425" s="10" t="str">
        <f>"符晓风"</f>
        <v>符晓风</v>
      </c>
      <c r="C425" s="10" t="str">
        <f t="shared" si="76"/>
        <v>女</v>
      </c>
      <c r="D425" s="11" t="s">
        <v>387</v>
      </c>
      <c r="E425" s="10" t="s">
        <v>404</v>
      </c>
    </row>
    <row r="426" ht="14.25" customHeight="1" spans="1:5">
      <c r="A426" s="3">
        <v>424</v>
      </c>
      <c r="B426" s="10" t="str">
        <f>"谢淑英"</f>
        <v>谢淑英</v>
      </c>
      <c r="C426" s="10" t="str">
        <f t="shared" si="76"/>
        <v>女</v>
      </c>
      <c r="D426" s="11" t="s">
        <v>387</v>
      </c>
      <c r="E426" s="10" t="s">
        <v>405</v>
      </c>
    </row>
    <row r="427" ht="14.25" customHeight="1" spans="1:5">
      <c r="A427" s="3">
        <v>425</v>
      </c>
      <c r="B427" s="10" t="str">
        <f>"同思秦"</f>
        <v>同思秦</v>
      </c>
      <c r="C427" s="10" t="str">
        <f t="shared" si="76"/>
        <v>女</v>
      </c>
      <c r="D427" s="11" t="s">
        <v>387</v>
      </c>
      <c r="E427" s="10" t="s">
        <v>406</v>
      </c>
    </row>
    <row r="428" ht="14.25" customHeight="1" spans="1:5">
      <c r="A428" s="3">
        <v>426</v>
      </c>
      <c r="B428" s="10" t="str">
        <f>"黎玉楼"</f>
        <v>黎玉楼</v>
      </c>
      <c r="C428" s="10" t="str">
        <f t="shared" si="76"/>
        <v>女</v>
      </c>
      <c r="D428" s="11" t="s">
        <v>387</v>
      </c>
      <c r="E428" s="10" t="s">
        <v>407</v>
      </c>
    </row>
    <row r="429" ht="14.25" customHeight="1" spans="1:5">
      <c r="A429" s="3">
        <v>427</v>
      </c>
      <c r="B429" s="10" t="str">
        <f>"李丽"</f>
        <v>李丽</v>
      </c>
      <c r="C429" s="10" t="str">
        <f t="shared" si="76"/>
        <v>女</v>
      </c>
      <c r="D429" s="11" t="s">
        <v>387</v>
      </c>
      <c r="E429" s="10" t="s">
        <v>408</v>
      </c>
    </row>
    <row r="430" ht="14.25" customHeight="1" spans="1:5">
      <c r="A430" s="3">
        <v>428</v>
      </c>
      <c r="B430" s="10" t="str">
        <f>"唐康乾"</f>
        <v>唐康乾</v>
      </c>
      <c r="C430" s="10" t="str">
        <f t="shared" si="76"/>
        <v>女</v>
      </c>
      <c r="D430" s="11" t="s">
        <v>387</v>
      </c>
      <c r="E430" s="10" t="s">
        <v>409</v>
      </c>
    </row>
    <row r="431" ht="14.25" customHeight="1" spans="1:5">
      <c r="A431" s="3">
        <v>429</v>
      </c>
      <c r="B431" s="10" t="str">
        <f>"李新有"</f>
        <v>李新有</v>
      </c>
      <c r="C431" s="10" t="str">
        <f>"男"</f>
        <v>男</v>
      </c>
      <c r="D431" s="11" t="s">
        <v>387</v>
      </c>
      <c r="E431" s="10" t="s">
        <v>410</v>
      </c>
    </row>
    <row r="432" ht="14.25" customHeight="1" spans="1:5">
      <c r="A432" s="3">
        <v>430</v>
      </c>
      <c r="B432" s="10" t="str">
        <f>"李文婷"</f>
        <v>李文婷</v>
      </c>
      <c r="C432" s="10" t="str">
        <f t="shared" ref="C432:C438" si="77">"女"</f>
        <v>女</v>
      </c>
      <c r="D432" s="11" t="s">
        <v>387</v>
      </c>
      <c r="E432" s="10" t="s">
        <v>411</v>
      </c>
    </row>
    <row r="433" ht="14.25" customHeight="1" spans="1:5">
      <c r="A433" s="3">
        <v>431</v>
      </c>
      <c r="B433" s="10" t="str">
        <f>"陈艳丽"</f>
        <v>陈艳丽</v>
      </c>
      <c r="C433" s="10" t="str">
        <f t="shared" si="77"/>
        <v>女</v>
      </c>
      <c r="D433" s="11" t="s">
        <v>387</v>
      </c>
      <c r="E433" s="10" t="s">
        <v>412</v>
      </c>
    </row>
    <row r="434" ht="14.25" customHeight="1" spans="1:5">
      <c r="A434" s="3">
        <v>432</v>
      </c>
      <c r="B434" s="10" t="str">
        <f>"羊选红"</f>
        <v>羊选红</v>
      </c>
      <c r="C434" s="10" t="str">
        <f t="shared" si="77"/>
        <v>女</v>
      </c>
      <c r="D434" s="11" t="s">
        <v>387</v>
      </c>
      <c r="E434" s="10" t="s">
        <v>413</v>
      </c>
    </row>
    <row r="435" ht="14.25" customHeight="1" spans="1:5">
      <c r="A435" s="3">
        <v>433</v>
      </c>
      <c r="B435" s="10" t="str">
        <f>"王春玉"</f>
        <v>王春玉</v>
      </c>
      <c r="C435" s="10" t="str">
        <f t="shared" si="77"/>
        <v>女</v>
      </c>
      <c r="D435" s="11" t="s">
        <v>387</v>
      </c>
      <c r="E435" s="10" t="s">
        <v>414</v>
      </c>
    </row>
    <row r="436" ht="14.25" customHeight="1" spans="1:5">
      <c r="A436" s="3">
        <v>434</v>
      </c>
      <c r="B436" s="10" t="str">
        <f>"薛桃秋"</f>
        <v>薛桃秋</v>
      </c>
      <c r="C436" s="10" t="str">
        <f t="shared" si="77"/>
        <v>女</v>
      </c>
      <c r="D436" s="11" t="s">
        <v>387</v>
      </c>
      <c r="E436" s="10" t="s">
        <v>415</v>
      </c>
    </row>
    <row r="437" ht="14.25" customHeight="1" spans="1:5">
      <c r="A437" s="3">
        <v>435</v>
      </c>
      <c r="B437" s="10" t="str">
        <f>"吴爽"</f>
        <v>吴爽</v>
      </c>
      <c r="C437" s="10" t="str">
        <f t="shared" si="77"/>
        <v>女</v>
      </c>
      <c r="D437" s="11" t="s">
        <v>387</v>
      </c>
      <c r="E437" s="10" t="s">
        <v>416</v>
      </c>
    </row>
    <row r="438" ht="14.25" customHeight="1" spans="1:5">
      <c r="A438" s="3">
        <v>436</v>
      </c>
      <c r="B438" s="10" t="str">
        <f>"吴嘉燐"</f>
        <v>吴嘉燐</v>
      </c>
      <c r="C438" s="10" t="str">
        <f t="shared" si="77"/>
        <v>女</v>
      </c>
      <c r="D438" s="11" t="s">
        <v>387</v>
      </c>
      <c r="E438" s="10" t="s">
        <v>417</v>
      </c>
    </row>
    <row r="439" ht="14.25" customHeight="1" spans="1:5">
      <c r="A439" s="3">
        <v>437</v>
      </c>
      <c r="B439" s="10" t="str">
        <f>"郑进琼"</f>
        <v>郑进琼</v>
      </c>
      <c r="C439" s="10" t="str">
        <f t="shared" ref="C439:C442" si="78">"男"</f>
        <v>男</v>
      </c>
      <c r="D439" s="11" t="s">
        <v>387</v>
      </c>
      <c r="E439" s="10" t="s">
        <v>418</v>
      </c>
    </row>
    <row r="440" ht="14.25" customHeight="1" spans="1:5">
      <c r="A440" s="3">
        <v>438</v>
      </c>
      <c r="B440" s="10" t="str">
        <f>"张俊国"</f>
        <v>张俊国</v>
      </c>
      <c r="C440" s="10" t="str">
        <f t="shared" si="78"/>
        <v>男</v>
      </c>
      <c r="D440" s="11" t="s">
        <v>387</v>
      </c>
      <c r="E440" s="10" t="s">
        <v>419</v>
      </c>
    </row>
    <row r="441" ht="14.25" customHeight="1" spans="1:5">
      <c r="A441" s="3">
        <v>439</v>
      </c>
      <c r="B441" s="10" t="str">
        <f>"羊娟玉"</f>
        <v>羊娟玉</v>
      </c>
      <c r="C441" s="10" t="str">
        <f t="shared" ref="C441:C445" si="79">"女"</f>
        <v>女</v>
      </c>
      <c r="D441" s="11" t="s">
        <v>387</v>
      </c>
      <c r="E441" s="10" t="s">
        <v>420</v>
      </c>
    </row>
    <row r="442" ht="14.25" customHeight="1" spans="1:5">
      <c r="A442" s="3">
        <v>440</v>
      </c>
      <c r="B442" s="10" t="str">
        <f>"郑志业"</f>
        <v>郑志业</v>
      </c>
      <c r="C442" s="10" t="str">
        <f t="shared" si="78"/>
        <v>男</v>
      </c>
      <c r="D442" s="11" t="s">
        <v>387</v>
      </c>
      <c r="E442" s="10" t="s">
        <v>421</v>
      </c>
    </row>
    <row r="443" ht="14.25" customHeight="1" spans="1:5">
      <c r="A443" s="3">
        <v>441</v>
      </c>
      <c r="B443" s="10" t="str">
        <f>"黄冬情"</f>
        <v>黄冬情</v>
      </c>
      <c r="C443" s="10" t="str">
        <f t="shared" si="79"/>
        <v>女</v>
      </c>
      <c r="D443" s="11" t="s">
        <v>387</v>
      </c>
      <c r="E443" s="10" t="s">
        <v>422</v>
      </c>
    </row>
    <row r="444" ht="14.25" customHeight="1" spans="1:5">
      <c r="A444" s="3">
        <v>442</v>
      </c>
      <c r="B444" s="10" t="str">
        <f>"郑华坚"</f>
        <v>郑华坚</v>
      </c>
      <c r="C444" s="10" t="str">
        <f t="shared" ref="C444:C449" si="80">"男"</f>
        <v>男</v>
      </c>
      <c r="D444" s="11" t="s">
        <v>387</v>
      </c>
      <c r="E444" s="10" t="s">
        <v>423</v>
      </c>
    </row>
    <row r="445" ht="14.25" customHeight="1" spans="1:5">
      <c r="A445" s="3">
        <v>443</v>
      </c>
      <c r="B445" s="10" t="str">
        <f>"洪月娇"</f>
        <v>洪月娇</v>
      </c>
      <c r="C445" s="10" t="str">
        <f t="shared" si="79"/>
        <v>女</v>
      </c>
      <c r="D445" s="11" t="s">
        <v>387</v>
      </c>
      <c r="E445" s="10" t="s">
        <v>424</v>
      </c>
    </row>
    <row r="446" ht="14.25" customHeight="1" spans="1:5">
      <c r="A446" s="3">
        <v>444</v>
      </c>
      <c r="B446" s="10" t="str">
        <f>"李汉书"</f>
        <v>李汉书</v>
      </c>
      <c r="C446" s="10" t="str">
        <f t="shared" si="80"/>
        <v>男</v>
      </c>
      <c r="D446" s="11" t="s">
        <v>387</v>
      </c>
      <c r="E446" s="10" t="s">
        <v>425</v>
      </c>
    </row>
    <row r="447" ht="14.25" customHeight="1" spans="1:5">
      <c r="A447" s="3">
        <v>445</v>
      </c>
      <c r="B447" s="10" t="str">
        <f>"骆月花"</f>
        <v>骆月花</v>
      </c>
      <c r="C447" s="10" t="str">
        <f t="shared" ref="C447:C452" si="81">"女"</f>
        <v>女</v>
      </c>
      <c r="D447" s="11" t="s">
        <v>387</v>
      </c>
      <c r="E447" s="10" t="s">
        <v>426</v>
      </c>
    </row>
    <row r="448" ht="14.25" customHeight="1" spans="1:5">
      <c r="A448" s="3">
        <v>446</v>
      </c>
      <c r="B448" s="10" t="str">
        <f>"羊城富"</f>
        <v>羊城富</v>
      </c>
      <c r="C448" s="10" t="str">
        <f t="shared" si="80"/>
        <v>男</v>
      </c>
      <c r="D448" s="11" t="s">
        <v>387</v>
      </c>
      <c r="E448" s="10" t="s">
        <v>427</v>
      </c>
    </row>
    <row r="449" ht="14.25" customHeight="1" spans="1:5">
      <c r="A449" s="3">
        <v>447</v>
      </c>
      <c r="B449" s="10" t="str">
        <f>"李仲卿"</f>
        <v>李仲卿</v>
      </c>
      <c r="C449" s="10" t="str">
        <f t="shared" si="80"/>
        <v>男</v>
      </c>
      <c r="D449" s="11" t="s">
        <v>387</v>
      </c>
      <c r="E449" s="10" t="s">
        <v>428</v>
      </c>
    </row>
    <row r="450" ht="14.25" customHeight="1" spans="1:5">
      <c r="A450" s="3">
        <v>448</v>
      </c>
      <c r="B450" s="10" t="str">
        <f>"符其康"</f>
        <v>符其康</v>
      </c>
      <c r="C450" s="10" t="str">
        <f t="shared" si="81"/>
        <v>女</v>
      </c>
      <c r="D450" s="11" t="s">
        <v>387</v>
      </c>
      <c r="E450" s="10" t="s">
        <v>429</v>
      </c>
    </row>
    <row r="451" ht="14.25" customHeight="1" spans="1:5">
      <c r="A451" s="3">
        <v>449</v>
      </c>
      <c r="B451" s="10" t="str">
        <f>"吴建爱"</f>
        <v>吴建爱</v>
      </c>
      <c r="C451" s="10" t="str">
        <f t="shared" si="81"/>
        <v>女</v>
      </c>
      <c r="D451" s="11" t="s">
        <v>387</v>
      </c>
      <c r="E451" s="10" t="s">
        <v>107</v>
      </c>
    </row>
    <row r="452" ht="14.25" customHeight="1" spans="1:5">
      <c r="A452" s="3">
        <v>450</v>
      </c>
      <c r="B452" s="10" t="str">
        <f>"羊桂花"</f>
        <v>羊桂花</v>
      </c>
      <c r="C452" s="10" t="str">
        <f t="shared" si="81"/>
        <v>女</v>
      </c>
      <c r="D452" s="11" t="s">
        <v>387</v>
      </c>
      <c r="E452" s="10" t="s">
        <v>430</v>
      </c>
    </row>
    <row r="453" ht="14.25" customHeight="1" spans="1:5">
      <c r="A453" s="3">
        <v>451</v>
      </c>
      <c r="B453" s="10" t="str">
        <f>"陈书伟"</f>
        <v>陈书伟</v>
      </c>
      <c r="C453" s="10" t="str">
        <f>"男"</f>
        <v>男</v>
      </c>
      <c r="D453" s="11" t="s">
        <v>387</v>
      </c>
      <c r="E453" s="10" t="s">
        <v>431</v>
      </c>
    </row>
    <row r="454" ht="14.25" customHeight="1" spans="1:5">
      <c r="A454" s="3">
        <v>452</v>
      </c>
      <c r="B454" s="10" t="str">
        <f>"万丽虹"</f>
        <v>万丽虹</v>
      </c>
      <c r="C454" s="10" t="str">
        <f t="shared" ref="C454:C461" si="82">"女"</f>
        <v>女</v>
      </c>
      <c r="D454" s="11" t="s">
        <v>387</v>
      </c>
      <c r="E454" s="10" t="s">
        <v>432</v>
      </c>
    </row>
    <row r="455" ht="14.25" customHeight="1" spans="1:5">
      <c r="A455" s="3">
        <v>453</v>
      </c>
      <c r="B455" s="10" t="str">
        <f>"符日振"</f>
        <v>符日振</v>
      </c>
      <c r="C455" s="10" t="str">
        <f t="shared" si="82"/>
        <v>女</v>
      </c>
      <c r="D455" s="11" t="s">
        <v>387</v>
      </c>
      <c r="E455" s="10" t="s">
        <v>363</v>
      </c>
    </row>
    <row r="456" ht="14.25" customHeight="1" spans="1:5">
      <c r="A456" s="3">
        <v>454</v>
      </c>
      <c r="B456" s="10" t="str">
        <f>"李红剑"</f>
        <v>李红剑</v>
      </c>
      <c r="C456" s="10" t="str">
        <f>"男"</f>
        <v>男</v>
      </c>
      <c r="D456" s="11" t="s">
        <v>387</v>
      </c>
      <c r="E456" s="10" t="s">
        <v>433</v>
      </c>
    </row>
    <row r="457" ht="14.25" customHeight="1" spans="1:5">
      <c r="A457" s="3">
        <v>455</v>
      </c>
      <c r="B457" s="10" t="str">
        <f>"林鸿庆"</f>
        <v>林鸿庆</v>
      </c>
      <c r="C457" s="10" t="str">
        <f t="shared" si="82"/>
        <v>女</v>
      </c>
      <c r="D457" s="11" t="s">
        <v>387</v>
      </c>
      <c r="E457" s="10" t="s">
        <v>434</v>
      </c>
    </row>
    <row r="458" ht="14.25" customHeight="1" spans="1:5">
      <c r="A458" s="3">
        <v>456</v>
      </c>
      <c r="B458" s="10" t="str">
        <f>"郑维焕"</f>
        <v>郑维焕</v>
      </c>
      <c r="C458" s="10" t="str">
        <f t="shared" si="82"/>
        <v>女</v>
      </c>
      <c r="D458" s="11" t="s">
        <v>387</v>
      </c>
      <c r="E458" s="10" t="s">
        <v>64</v>
      </c>
    </row>
    <row r="459" ht="14.25" customHeight="1" spans="1:5">
      <c r="A459" s="3">
        <v>457</v>
      </c>
      <c r="B459" s="10" t="str">
        <f>"黄俊玲"</f>
        <v>黄俊玲</v>
      </c>
      <c r="C459" s="10" t="str">
        <f t="shared" si="82"/>
        <v>女</v>
      </c>
      <c r="D459" s="11" t="s">
        <v>387</v>
      </c>
      <c r="E459" s="10" t="s">
        <v>130</v>
      </c>
    </row>
    <row r="460" ht="14.25" customHeight="1" spans="1:5">
      <c r="A460" s="3">
        <v>458</v>
      </c>
      <c r="B460" s="10" t="str">
        <f>"符展鸿"</f>
        <v>符展鸿</v>
      </c>
      <c r="C460" s="10" t="str">
        <f t="shared" si="82"/>
        <v>女</v>
      </c>
      <c r="D460" s="11" t="s">
        <v>387</v>
      </c>
      <c r="E460" s="10" t="s">
        <v>321</v>
      </c>
    </row>
    <row r="461" ht="14.25" customHeight="1" spans="1:5">
      <c r="A461" s="3">
        <v>459</v>
      </c>
      <c r="B461" s="10" t="str">
        <f>"许彩熊"</f>
        <v>许彩熊</v>
      </c>
      <c r="C461" s="10" t="str">
        <f t="shared" si="82"/>
        <v>女</v>
      </c>
      <c r="D461" s="11" t="s">
        <v>387</v>
      </c>
      <c r="E461" s="10" t="s">
        <v>376</v>
      </c>
    </row>
    <row r="462" ht="14.25" customHeight="1" spans="1:5">
      <c r="A462" s="3">
        <v>460</v>
      </c>
      <c r="B462" s="10" t="str">
        <f>"吴茂深"</f>
        <v>吴茂深</v>
      </c>
      <c r="C462" s="10" t="str">
        <f t="shared" ref="C462:C466" si="83">"男"</f>
        <v>男</v>
      </c>
      <c r="D462" s="11" t="s">
        <v>387</v>
      </c>
      <c r="E462" s="10" t="s">
        <v>435</v>
      </c>
    </row>
    <row r="463" ht="14.25" customHeight="1" spans="1:5">
      <c r="A463" s="3">
        <v>461</v>
      </c>
      <c r="B463" s="10" t="str">
        <f>"林天正"</f>
        <v>林天正</v>
      </c>
      <c r="C463" s="10" t="str">
        <f t="shared" si="83"/>
        <v>男</v>
      </c>
      <c r="D463" s="11" t="s">
        <v>387</v>
      </c>
      <c r="E463" s="10" t="s">
        <v>433</v>
      </c>
    </row>
    <row r="464" ht="14.25" customHeight="1" spans="1:5">
      <c r="A464" s="3">
        <v>462</v>
      </c>
      <c r="B464" s="10" t="str">
        <f>"李秀丽"</f>
        <v>李秀丽</v>
      </c>
      <c r="C464" s="10" t="str">
        <f t="shared" ref="C464:C467" si="84">"女"</f>
        <v>女</v>
      </c>
      <c r="D464" s="11" t="s">
        <v>387</v>
      </c>
      <c r="E464" s="10" t="s">
        <v>436</v>
      </c>
    </row>
    <row r="465" ht="14.25" customHeight="1" spans="1:5">
      <c r="A465" s="3">
        <v>463</v>
      </c>
      <c r="B465" s="10" t="str">
        <f>"郭金花"</f>
        <v>郭金花</v>
      </c>
      <c r="C465" s="10" t="str">
        <f t="shared" si="84"/>
        <v>女</v>
      </c>
      <c r="D465" s="11" t="s">
        <v>387</v>
      </c>
      <c r="E465" s="10" t="s">
        <v>437</v>
      </c>
    </row>
    <row r="466" ht="14.25" customHeight="1" spans="1:5">
      <c r="A466" s="3">
        <v>464</v>
      </c>
      <c r="B466" s="10" t="str">
        <f>"羊大寅"</f>
        <v>羊大寅</v>
      </c>
      <c r="C466" s="10" t="str">
        <f t="shared" si="83"/>
        <v>男</v>
      </c>
      <c r="D466" s="11" t="s">
        <v>387</v>
      </c>
      <c r="E466" s="10" t="s">
        <v>438</v>
      </c>
    </row>
    <row r="467" ht="14.25" customHeight="1" spans="1:5">
      <c r="A467" s="3">
        <v>465</v>
      </c>
      <c r="B467" s="10" t="str">
        <f>"刘爱花"</f>
        <v>刘爱花</v>
      </c>
      <c r="C467" s="10" t="str">
        <f t="shared" si="84"/>
        <v>女</v>
      </c>
      <c r="D467" s="11" t="s">
        <v>387</v>
      </c>
      <c r="E467" s="10" t="s">
        <v>439</v>
      </c>
    </row>
    <row r="468" ht="14.25" customHeight="1" spans="1:5">
      <c r="A468" s="3">
        <v>466</v>
      </c>
      <c r="B468" s="10" t="str">
        <f>"吴小航"</f>
        <v>吴小航</v>
      </c>
      <c r="C468" s="10" t="str">
        <f>"男"</f>
        <v>男</v>
      </c>
      <c r="D468" s="11" t="s">
        <v>387</v>
      </c>
      <c r="E468" s="10" t="s">
        <v>440</v>
      </c>
    </row>
    <row r="469" ht="14.25" customHeight="1" spans="1:5">
      <c r="A469" s="3">
        <v>467</v>
      </c>
      <c r="B469" s="10" t="str">
        <f>"郭崇花"</f>
        <v>郭崇花</v>
      </c>
      <c r="C469" s="10" t="str">
        <f t="shared" ref="C469:C475" si="85">"女"</f>
        <v>女</v>
      </c>
      <c r="D469" s="11" t="s">
        <v>387</v>
      </c>
      <c r="E469" s="10" t="s">
        <v>441</v>
      </c>
    </row>
    <row r="470" ht="14.25" customHeight="1" spans="1:5">
      <c r="A470" s="3">
        <v>468</v>
      </c>
      <c r="B470" s="10" t="str">
        <f>"邱树铃"</f>
        <v>邱树铃</v>
      </c>
      <c r="C470" s="10" t="str">
        <f t="shared" si="85"/>
        <v>女</v>
      </c>
      <c r="D470" s="11" t="s">
        <v>387</v>
      </c>
      <c r="E470" s="10" t="s">
        <v>442</v>
      </c>
    </row>
    <row r="471" ht="14.25" customHeight="1" spans="1:5">
      <c r="A471" s="3">
        <v>469</v>
      </c>
      <c r="B471" s="10" t="str">
        <f>"陈彩莹"</f>
        <v>陈彩莹</v>
      </c>
      <c r="C471" s="10" t="str">
        <f t="shared" si="85"/>
        <v>女</v>
      </c>
      <c r="D471" s="11" t="s">
        <v>387</v>
      </c>
      <c r="E471" s="10" t="s">
        <v>17</v>
      </c>
    </row>
    <row r="472" ht="14.25" customHeight="1" spans="1:5">
      <c r="A472" s="3">
        <v>470</v>
      </c>
      <c r="B472" s="10" t="str">
        <f>"骆美明"</f>
        <v>骆美明</v>
      </c>
      <c r="C472" s="10" t="str">
        <f t="shared" si="85"/>
        <v>女</v>
      </c>
      <c r="D472" s="11" t="s">
        <v>387</v>
      </c>
      <c r="E472" s="10" t="s">
        <v>443</v>
      </c>
    </row>
    <row r="473" ht="14.25" customHeight="1" spans="1:5">
      <c r="A473" s="3">
        <v>471</v>
      </c>
      <c r="B473" s="10" t="str">
        <f>"李茹媛"</f>
        <v>李茹媛</v>
      </c>
      <c r="C473" s="10" t="str">
        <f t="shared" si="85"/>
        <v>女</v>
      </c>
      <c r="D473" s="11" t="s">
        <v>387</v>
      </c>
      <c r="E473" s="10" t="s">
        <v>444</v>
      </c>
    </row>
    <row r="474" ht="14.25" customHeight="1" spans="1:5">
      <c r="A474" s="3">
        <v>472</v>
      </c>
      <c r="B474" s="10" t="str">
        <f>"黎春桃"</f>
        <v>黎春桃</v>
      </c>
      <c r="C474" s="10" t="str">
        <f t="shared" si="85"/>
        <v>女</v>
      </c>
      <c r="D474" s="11" t="s">
        <v>387</v>
      </c>
      <c r="E474" s="10" t="s">
        <v>445</v>
      </c>
    </row>
    <row r="475" ht="14.25" customHeight="1" spans="1:5">
      <c r="A475" s="3">
        <v>473</v>
      </c>
      <c r="B475" s="10" t="str">
        <f>"陈婆美"</f>
        <v>陈婆美</v>
      </c>
      <c r="C475" s="10" t="str">
        <f t="shared" si="85"/>
        <v>女</v>
      </c>
      <c r="D475" s="11" t="s">
        <v>387</v>
      </c>
      <c r="E475" s="10" t="s">
        <v>446</v>
      </c>
    </row>
    <row r="476" ht="14.25" customHeight="1" spans="1:5">
      <c r="A476" s="3">
        <v>474</v>
      </c>
      <c r="B476" s="10" t="str">
        <f>"邓政源"</f>
        <v>邓政源</v>
      </c>
      <c r="C476" s="10" t="str">
        <f t="shared" ref="C476:C480" si="86">"男"</f>
        <v>男</v>
      </c>
      <c r="D476" s="11" t="s">
        <v>387</v>
      </c>
      <c r="E476" s="10" t="s">
        <v>447</v>
      </c>
    </row>
    <row r="477" ht="14.25" customHeight="1" spans="1:5">
      <c r="A477" s="3">
        <v>475</v>
      </c>
      <c r="B477" s="10" t="str">
        <f>"李万欢"</f>
        <v>李万欢</v>
      </c>
      <c r="C477" s="10" t="str">
        <f t="shared" si="86"/>
        <v>男</v>
      </c>
      <c r="D477" s="11" t="s">
        <v>387</v>
      </c>
      <c r="E477" s="10" t="s">
        <v>448</v>
      </c>
    </row>
    <row r="478" ht="14.25" customHeight="1" spans="1:5">
      <c r="A478" s="3">
        <v>476</v>
      </c>
      <c r="B478" s="10" t="str">
        <f>"胡庆绵"</f>
        <v>胡庆绵</v>
      </c>
      <c r="C478" s="10" t="str">
        <f t="shared" ref="C478:C483" si="87">"女"</f>
        <v>女</v>
      </c>
      <c r="D478" s="11" t="s">
        <v>387</v>
      </c>
      <c r="E478" s="10" t="s">
        <v>449</v>
      </c>
    </row>
    <row r="479" ht="14.25" customHeight="1" spans="1:5">
      <c r="A479" s="3">
        <v>477</v>
      </c>
      <c r="B479" s="10" t="str">
        <f>"王季梅"</f>
        <v>王季梅</v>
      </c>
      <c r="C479" s="10" t="str">
        <f t="shared" si="87"/>
        <v>女</v>
      </c>
      <c r="D479" s="11" t="s">
        <v>387</v>
      </c>
      <c r="E479" s="10" t="s">
        <v>450</v>
      </c>
    </row>
    <row r="480" ht="14.25" customHeight="1" spans="1:5">
      <c r="A480" s="3">
        <v>478</v>
      </c>
      <c r="B480" s="10" t="str">
        <f>"李荣康"</f>
        <v>李荣康</v>
      </c>
      <c r="C480" s="10" t="str">
        <f t="shared" si="86"/>
        <v>男</v>
      </c>
      <c r="D480" s="11" t="s">
        <v>387</v>
      </c>
      <c r="E480" s="10" t="s">
        <v>147</v>
      </c>
    </row>
    <row r="481" ht="14.25" customHeight="1" spans="1:5">
      <c r="A481" s="3">
        <v>479</v>
      </c>
      <c r="B481" s="10" t="str">
        <f>"吴颖"</f>
        <v>吴颖</v>
      </c>
      <c r="C481" s="10" t="str">
        <f t="shared" si="87"/>
        <v>女</v>
      </c>
      <c r="D481" s="11" t="s">
        <v>387</v>
      </c>
      <c r="E481" s="10" t="s">
        <v>451</v>
      </c>
    </row>
    <row r="482" ht="14.25" customHeight="1" spans="1:5">
      <c r="A482" s="3">
        <v>480</v>
      </c>
      <c r="B482" s="10" t="str">
        <f>"李秀娟"</f>
        <v>李秀娟</v>
      </c>
      <c r="C482" s="10" t="str">
        <f t="shared" si="87"/>
        <v>女</v>
      </c>
      <c r="D482" s="11" t="s">
        <v>387</v>
      </c>
      <c r="E482" s="10" t="s">
        <v>7</v>
      </c>
    </row>
    <row r="483" ht="14.25" customHeight="1" spans="1:5">
      <c r="A483" s="3">
        <v>481</v>
      </c>
      <c r="B483" s="10" t="str">
        <f>"黎春月"</f>
        <v>黎春月</v>
      </c>
      <c r="C483" s="10" t="str">
        <f t="shared" si="87"/>
        <v>女</v>
      </c>
      <c r="D483" s="11" t="s">
        <v>387</v>
      </c>
      <c r="E483" s="10" t="s">
        <v>452</v>
      </c>
    </row>
    <row r="484" ht="14.25" customHeight="1" spans="1:5">
      <c r="A484" s="3">
        <v>482</v>
      </c>
      <c r="B484" s="10" t="str">
        <f>"王宜磊"</f>
        <v>王宜磊</v>
      </c>
      <c r="C484" s="10" t="str">
        <f t="shared" ref="C484:C488" si="88">"男"</f>
        <v>男</v>
      </c>
      <c r="D484" s="11" t="s">
        <v>387</v>
      </c>
      <c r="E484" s="10" t="s">
        <v>453</v>
      </c>
    </row>
    <row r="485" ht="14.25" customHeight="1" spans="1:5">
      <c r="A485" s="3">
        <v>483</v>
      </c>
      <c r="B485" s="10" t="str">
        <f>"文雅婷"</f>
        <v>文雅婷</v>
      </c>
      <c r="C485" s="10" t="str">
        <f t="shared" ref="C485:C491" si="89">"女"</f>
        <v>女</v>
      </c>
      <c r="D485" s="11" t="s">
        <v>387</v>
      </c>
      <c r="E485" s="10" t="s">
        <v>454</v>
      </c>
    </row>
    <row r="486" ht="14.25" customHeight="1" spans="1:5">
      <c r="A486" s="3">
        <v>484</v>
      </c>
      <c r="B486" s="10" t="str">
        <f>"李仲江"</f>
        <v>李仲江</v>
      </c>
      <c r="C486" s="10" t="str">
        <f t="shared" si="88"/>
        <v>男</v>
      </c>
      <c r="D486" s="11" t="s">
        <v>387</v>
      </c>
      <c r="E486" s="10" t="s">
        <v>455</v>
      </c>
    </row>
    <row r="487" ht="14.25" customHeight="1" spans="1:5">
      <c r="A487" s="3">
        <v>485</v>
      </c>
      <c r="B487" s="10" t="str">
        <f>"符和正"</f>
        <v>符和正</v>
      </c>
      <c r="C487" s="10" t="str">
        <f t="shared" si="88"/>
        <v>男</v>
      </c>
      <c r="D487" s="11" t="s">
        <v>387</v>
      </c>
      <c r="E487" s="10" t="s">
        <v>456</v>
      </c>
    </row>
    <row r="488" ht="14.25" customHeight="1" spans="1:5">
      <c r="A488" s="3">
        <v>486</v>
      </c>
      <c r="B488" s="10" t="str">
        <f>"高冠卓"</f>
        <v>高冠卓</v>
      </c>
      <c r="C488" s="10" t="str">
        <f t="shared" si="88"/>
        <v>男</v>
      </c>
      <c r="D488" s="11" t="s">
        <v>387</v>
      </c>
      <c r="E488" s="10" t="s">
        <v>195</v>
      </c>
    </row>
    <row r="489" ht="14.25" customHeight="1" spans="1:5">
      <c r="A489" s="3">
        <v>487</v>
      </c>
      <c r="B489" s="10" t="str">
        <f>"吴姑小"</f>
        <v>吴姑小</v>
      </c>
      <c r="C489" s="10" t="str">
        <f t="shared" si="89"/>
        <v>女</v>
      </c>
      <c r="D489" s="11" t="s">
        <v>387</v>
      </c>
      <c r="E489" s="10" t="s">
        <v>457</v>
      </c>
    </row>
    <row r="490" ht="14.25" customHeight="1" spans="1:5">
      <c r="A490" s="3">
        <v>488</v>
      </c>
      <c r="B490" s="10" t="str">
        <f>"符国爱"</f>
        <v>符国爱</v>
      </c>
      <c r="C490" s="10" t="str">
        <f t="shared" si="89"/>
        <v>女</v>
      </c>
      <c r="D490" s="11" t="s">
        <v>387</v>
      </c>
      <c r="E490" s="10" t="s">
        <v>458</v>
      </c>
    </row>
    <row r="491" ht="14.25" customHeight="1" spans="1:5">
      <c r="A491" s="3">
        <v>489</v>
      </c>
      <c r="B491" s="10" t="str">
        <f>"麦月莹"</f>
        <v>麦月莹</v>
      </c>
      <c r="C491" s="10" t="str">
        <f t="shared" si="89"/>
        <v>女</v>
      </c>
      <c r="D491" s="11" t="s">
        <v>387</v>
      </c>
      <c r="E491" s="10" t="s">
        <v>459</v>
      </c>
    </row>
    <row r="492" ht="14.25" customHeight="1" spans="1:5">
      <c r="A492" s="3">
        <v>490</v>
      </c>
      <c r="B492" s="10" t="str">
        <f>"刘甲宽"</f>
        <v>刘甲宽</v>
      </c>
      <c r="C492" s="10" t="str">
        <f>"男"</f>
        <v>男</v>
      </c>
      <c r="D492" s="11" t="s">
        <v>387</v>
      </c>
      <c r="E492" s="10" t="s">
        <v>303</v>
      </c>
    </row>
    <row r="493" ht="14.25" customHeight="1" spans="1:5">
      <c r="A493" s="3">
        <v>491</v>
      </c>
      <c r="B493" s="10" t="str">
        <f>"黎婆养"</f>
        <v>黎婆养</v>
      </c>
      <c r="C493" s="10" t="str">
        <f t="shared" ref="C493:C505" si="90">"女"</f>
        <v>女</v>
      </c>
      <c r="D493" s="11" t="s">
        <v>387</v>
      </c>
      <c r="E493" s="10" t="s">
        <v>267</v>
      </c>
    </row>
    <row r="494" ht="14.25" customHeight="1" spans="1:5">
      <c r="A494" s="3">
        <v>492</v>
      </c>
      <c r="B494" s="10" t="str">
        <f>"陈元妹"</f>
        <v>陈元妹</v>
      </c>
      <c r="C494" s="10" t="str">
        <f t="shared" si="90"/>
        <v>女</v>
      </c>
      <c r="D494" s="11" t="s">
        <v>387</v>
      </c>
      <c r="E494" s="10" t="s">
        <v>235</v>
      </c>
    </row>
    <row r="495" ht="14.25" customHeight="1" spans="1:5">
      <c r="A495" s="3">
        <v>493</v>
      </c>
      <c r="B495" s="10" t="str">
        <f>"符健霞"</f>
        <v>符健霞</v>
      </c>
      <c r="C495" s="10" t="str">
        <f t="shared" si="90"/>
        <v>女</v>
      </c>
      <c r="D495" s="11" t="s">
        <v>387</v>
      </c>
      <c r="E495" s="10" t="s">
        <v>278</v>
      </c>
    </row>
    <row r="496" ht="14.25" customHeight="1" spans="1:5">
      <c r="A496" s="3">
        <v>494</v>
      </c>
      <c r="B496" s="10" t="str">
        <f>"王桂娥"</f>
        <v>王桂娥</v>
      </c>
      <c r="C496" s="10" t="str">
        <f t="shared" si="90"/>
        <v>女</v>
      </c>
      <c r="D496" s="11" t="s">
        <v>387</v>
      </c>
      <c r="E496" s="10" t="s">
        <v>142</v>
      </c>
    </row>
    <row r="497" ht="14.25" customHeight="1" spans="1:5">
      <c r="A497" s="3">
        <v>495</v>
      </c>
      <c r="B497" s="10" t="str">
        <f>"符广叶"</f>
        <v>符广叶</v>
      </c>
      <c r="C497" s="10" t="str">
        <f t="shared" si="90"/>
        <v>女</v>
      </c>
      <c r="D497" s="11" t="s">
        <v>387</v>
      </c>
      <c r="E497" s="10" t="s">
        <v>460</v>
      </c>
    </row>
    <row r="498" ht="14.25" customHeight="1" spans="1:5">
      <c r="A498" s="3">
        <v>496</v>
      </c>
      <c r="B498" s="10" t="str">
        <f>"何慧琳"</f>
        <v>何慧琳</v>
      </c>
      <c r="C498" s="10" t="str">
        <f t="shared" si="90"/>
        <v>女</v>
      </c>
      <c r="D498" s="11" t="s">
        <v>387</v>
      </c>
      <c r="E498" s="10" t="s">
        <v>461</v>
      </c>
    </row>
    <row r="499" ht="14.25" customHeight="1" spans="1:5">
      <c r="A499" s="3">
        <v>497</v>
      </c>
      <c r="B499" s="10" t="str">
        <f>"童建花"</f>
        <v>童建花</v>
      </c>
      <c r="C499" s="10" t="str">
        <f t="shared" si="90"/>
        <v>女</v>
      </c>
      <c r="D499" s="11" t="s">
        <v>387</v>
      </c>
      <c r="E499" s="10" t="s">
        <v>293</v>
      </c>
    </row>
    <row r="500" ht="14.25" customHeight="1" spans="1:5">
      <c r="A500" s="3">
        <v>498</v>
      </c>
      <c r="B500" s="10" t="str">
        <f>"李泉漫"</f>
        <v>李泉漫</v>
      </c>
      <c r="C500" s="10" t="str">
        <f t="shared" si="90"/>
        <v>女</v>
      </c>
      <c r="D500" s="11" t="s">
        <v>387</v>
      </c>
      <c r="E500" s="10" t="s">
        <v>462</v>
      </c>
    </row>
    <row r="501" ht="14.25" customHeight="1" spans="1:5">
      <c r="A501" s="3">
        <v>499</v>
      </c>
      <c r="B501" s="10" t="str">
        <f>"叶春惠"</f>
        <v>叶春惠</v>
      </c>
      <c r="C501" s="10" t="str">
        <f t="shared" si="90"/>
        <v>女</v>
      </c>
      <c r="D501" s="11" t="s">
        <v>387</v>
      </c>
      <c r="E501" s="10" t="s">
        <v>463</v>
      </c>
    </row>
    <row r="502" ht="14.25" customHeight="1" spans="1:5">
      <c r="A502" s="3">
        <v>500</v>
      </c>
      <c r="B502" s="10" t="str">
        <f>"李静"</f>
        <v>李静</v>
      </c>
      <c r="C502" s="10" t="str">
        <f t="shared" si="90"/>
        <v>女</v>
      </c>
      <c r="D502" s="11" t="s">
        <v>387</v>
      </c>
      <c r="E502" s="10" t="s">
        <v>464</v>
      </c>
    </row>
    <row r="503" ht="14.25" customHeight="1" spans="1:5">
      <c r="A503" s="3">
        <v>501</v>
      </c>
      <c r="B503" s="10" t="str">
        <f>"符林妹"</f>
        <v>符林妹</v>
      </c>
      <c r="C503" s="10" t="str">
        <f t="shared" si="90"/>
        <v>女</v>
      </c>
      <c r="D503" s="11" t="s">
        <v>387</v>
      </c>
      <c r="E503" s="10" t="s">
        <v>465</v>
      </c>
    </row>
    <row r="504" ht="14.25" customHeight="1" spans="1:5">
      <c r="A504" s="3">
        <v>502</v>
      </c>
      <c r="B504" s="10" t="str">
        <f>"黎翠爱"</f>
        <v>黎翠爱</v>
      </c>
      <c r="C504" s="10" t="str">
        <f t="shared" si="90"/>
        <v>女</v>
      </c>
      <c r="D504" s="11" t="s">
        <v>387</v>
      </c>
      <c r="E504" s="10" t="s">
        <v>466</v>
      </c>
    </row>
    <row r="505" ht="14.25" customHeight="1" spans="1:5">
      <c r="A505" s="3">
        <v>503</v>
      </c>
      <c r="B505" s="10" t="str">
        <f>"秦琴"</f>
        <v>秦琴</v>
      </c>
      <c r="C505" s="10" t="str">
        <f t="shared" si="90"/>
        <v>女</v>
      </c>
      <c r="D505" s="11" t="s">
        <v>387</v>
      </c>
      <c r="E505" s="10" t="s">
        <v>467</v>
      </c>
    </row>
    <row r="506" ht="14.25" customHeight="1" spans="1:5">
      <c r="A506" s="3">
        <v>504</v>
      </c>
      <c r="B506" s="10" t="str">
        <f>"陈乃雄"</f>
        <v>陈乃雄</v>
      </c>
      <c r="C506" s="10" t="str">
        <f t="shared" ref="C506:C512" si="91">"男"</f>
        <v>男</v>
      </c>
      <c r="D506" s="11" t="s">
        <v>387</v>
      </c>
      <c r="E506" s="10" t="s">
        <v>468</v>
      </c>
    </row>
    <row r="507" ht="14.25" customHeight="1" spans="1:5">
      <c r="A507" s="3">
        <v>505</v>
      </c>
      <c r="B507" s="10" t="str">
        <f>"符忠伟"</f>
        <v>符忠伟</v>
      </c>
      <c r="C507" s="10" t="str">
        <f t="shared" si="91"/>
        <v>男</v>
      </c>
      <c r="D507" s="11" t="s">
        <v>387</v>
      </c>
      <c r="E507" s="10" t="s">
        <v>357</v>
      </c>
    </row>
    <row r="508" ht="14.25" customHeight="1" spans="1:5">
      <c r="A508" s="3">
        <v>506</v>
      </c>
      <c r="B508" s="10" t="str">
        <f>"李彩霞"</f>
        <v>李彩霞</v>
      </c>
      <c r="C508" s="10" t="str">
        <f t="shared" ref="C508:C514" si="92">"女"</f>
        <v>女</v>
      </c>
      <c r="D508" s="11" t="s">
        <v>387</v>
      </c>
      <c r="E508" s="10" t="s">
        <v>469</v>
      </c>
    </row>
    <row r="509" ht="14.25" customHeight="1" spans="1:5">
      <c r="A509" s="3">
        <v>507</v>
      </c>
      <c r="B509" s="10" t="str">
        <f>"陈彩善"</f>
        <v>陈彩善</v>
      </c>
      <c r="C509" s="10" t="str">
        <f t="shared" si="92"/>
        <v>女</v>
      </c>
      <c r="D509" s="11" t="s">
        <v>387</v>
      </c>
      <c r="E509" s="10" t="s">
        <v>470</v>
      </c>
    </row>
    <row r="510" ht="14.25" customHeight="1" spans="1:5">
      <c r="A510" s="3">
        <v>508</v>
      </c>
      <c r="B510" s="10" t="str">
        <f>"王福德"</f>
        <v>王福德</v>
      </c>
      <c r="C510" s="10" t="str">
        <f t="shared" si="91"/>
        <v>男</v>
      </c>
      <c r="D510" s="11" t="s">
        <v>387</v>
      </c>
      <c r="E510" s="10" t="s">
        <v>471</v>
      </c>
    </row>
    <row r="511" ht="14.25" customHeight="1" spans="1:5">
      <c r="A511" s="3">
        <v>509</v>
      </c>
      <c r="B511" s="10" t="str">
        <f>"李宗豪"</f>
        <v>李宗豪</v>
      </c>
      <c r="C511" s="10" t="str">
        <f t="shared" si="91"/>
        <v>男</v>
      </c>
      <c r="D511" s="11" t="s">
        <v>387</v>
      </c>
      <c r="E511" s="10" t="s">
        <v>472</v>
      </c>
    </row>
    <row r="512" ht="14.25" customHeight="1" spans="1:5">
      <c r="A512" s="3">
        <v>510</v>
      </c>
      <c r="B512" s="10" t="str">
        <f>"薛彪"</f>
        <v>薛彪</v>
      </c>
      <c r="C512" s="10" t="str">
        <f t="shared" si="91"/>
        <v>男</v>
      </c>
      <c r="D512" s="11" t="s">
        <v>387</v>
      </c>
      <c r="E512" s="10" t="s">
        <v>398</v>
      </c>
    </row>
    <row r="513" ht="14.25" customHeight="1" spans="1:5">
      <c r="A513" s="3">
        <v>511</v>
      </c>
      <c r="B513" s="10" t="str">
        <f>"陈婆仁"</f>
        <v>陈婆仁</v>
      </c>
      <c r="C513" s="10" t="str">
        <f t="shared" si="92"/>
        <v>女</v>
      </c>
      <c r="D513" s="11" t="s">
        <v>387</v>
      </c>
      <c r="E513" s="10" t="s">
        <v>473</v>
      </c>
    </row>
    <row r="514" ht="14.25" customHeight="1" spans="1:5">
      <c r="A514" s="3">
        <v>512</v>
      </c>
      <c r="B514" s="10" t="str">
        <f>"杨木桃"</f>
        <v>杨木桃</v>
      </c>
      <c r="C514" s="10" t="str">
        <f t="shared" si="92"/>
        <v>女</v>
      </c>
      <c r="D514" s="11" t="s">
        <v>387</v>
      </c>
      <c r="E514" s="10" t="s">
        <v>474</v>
      </c>
    </row>
    <row r="515" ht="14.25" customHeight="1" spans="1:5">
      <c r="A515" s="3">
        <v>513</v>
      </c>
      <c r="B515" s="10" t="str">
        <f>"陈钦胜"</f>
        <v>陈钦胜</v>
      </c>
      <c r="C515" s="10" t="str">
        <f>"男"</f>
        <v>男</v>
      </c>
      <c r="D515" s="11" t="s">
        <v>387</v>
      </c>
      <c r="E515" s="10" t="s">
        <v>475</v>
      </c>
    </row>
    <row r="516" ht="14.25" customHeight="1" spans="1:5">
      <c r="A516" s="3">
        <v>514</v>
      </c>
      <c r="B516" s="10" t="str">
        <f>"钟心图"</f>
        <v>钟心图</v>
      </c>
      <c r="C516" s="10" t="str">
        <f t="shared" ref="C516:C519" si="93">"女"</f>
        <v>女</v>
      </c>
      <c r="D516" s="11" t="s">
        <v>387</v>
      </c>
      <c r="E516" s="10" t="s">
        <v>476</v>
      </c>
    </row>
    <row r="517" ht="14.25" customHeight="1" spans="1:5">
      <c r="A517" s="3">
        <v>515</v>
      </c>
      <c r="B517" s="10" t="str">
        <f>"何学秀"</f>
        <v>何学秀</v>
      </c>
      <c r="C517" s="10" t="str">
        <f t="shared" si="93"/>
        <v>女</v>
      </c>
      <c r="D517" s="11" t="s">
        <v>387</v>
      </c>
      <c r="E517" s="10" t="s">
        <v>477</v>
      </c>
    </row>
    <row r="518" ht="14.25" customHeight="1" spans="1:5">
      <c r="A518" s="3">
        <v>516</v>
      </c>
      <c r="B518" s="10" t="str">
        <f>"陆 "</f>
        <v>陆 </v>
      </c>
      <c r="C518" s="10" t="str">
        <f t="shared" si="93"/>
        <v>女</v>
      </c>
      <c r="D518" s="11" t="s">
        <v>387</v>
      </c>
      <c r="E518" s="10" t="s">
        <v>478</v>
      </c>
    </row>
    <row r="519" ht="14.25" customHeight="1" spans="1:5">
      <c r="A519" s="3">
        <v>517</v>
      </c>
      <c r="B519" s="10" t="str">
        <f>"高凤彩"</f>
        <v>高凤彩</v>
      </c>
      <c r="C519" s="10" t="str">
        <f t="shared" si="93"/>
        <v>女</v>
      </c>
      <c r="D519" s="11" t="s">
        <v>387</v>
      </c>
      <c r="E519" s="10" t="s">
        <v>479</v>
      </c>
    </row>
    <row r="520" ht="14.25" customHeight="1" spans="1:5">
      <c r="A520" s="3">
        <v>518</v>
      </c>
      <c r="B520" s="10" t="str">
        <f>"羊春平"</f>
        <v>羊春平</v>
      </c>
      <c r="C520" s="10" t="str">
        <f t="shared" ref="C520:C531" si="94">"男"</f>
        <v>男</v>
      </c>
      <c r="D520" s="11" t="s">
        <v>387</v>
      </c>
      <c r="E520" s="10" t="s">
        <v>480</v>
      </c>
    </row>
    <row r="521" ht="14.25" customHeight="1" spans="1:5">
      <c r="A521" s="3">
        <v>519</v>
      </c>
      <c r="B521" s="10" t="str">
        <f>"邓婷婷"</f>
        <v>邓婷婷</v>
      </c>
      <c r="C521" s="10" t="str">
        <f>"女"</f>
        <v>女</v>
      </c>
      <c r="D521" s="11" t="s">
        <v>387</v>
      </c>
      <c r="E521" s="10" t="s">
        <v>481</v>
      </c>
    </row>
    <row r="522" ht="14.25" customHeight="1" spans="1:5">
      <c r="A522" s="3">
        <v>520</v>
      </c>
      <c r="B522" s="10" t="str">
        <f>"许美乾"</f>
        <v>许美乾</v>
      </c>
      <c r="C522" s="10" t="str">
        <f>"女"</f>
        <v>女</v>
      </c>
      <c r="D522" s="11" t="s">
        <v>387</v>
      </c>
      <c r="E522" s="10" t="s">
        <v>228</v>
      </c>
    </row>
    <row r="523" ht="14.25" customHeight="1" spans="1:5">
      <c r="A523" s="3">
        <v>521</v>
      </c>
      <c r="B523" s="10" t="str">
        <f>"高冠荣"</f>
        <v>高冠荣</v>
      </c>
      <c r="C523" s="10" t="str">
        <f t="shared" si="94"/>
        <v>男</v>
      </c>
      <c r="D523" s="11" t="s">
        <v>387</v>
      </c>
      <c r="E523" s="10" t="s">
        <v>482</v>
      </c>
    </row>
    <row r="524" ht="14.25" customHeight="1" spans="1:5">
      <c r="A524" s="3">
        <v>522</v>
      </c>
      <c r="B524" s="10" t="str">
        <f>"杨勇明"</f>
        <v>杨勇明</v>
      </c>
      <c r="C524" s="10" t="str">
        <f t="shared" si="94"/>
        <v>男</v>
      </c>
      <c r="D524" s="11" t="s">
        <v>483</v>
      </c>
      <c r="E524" s="10" t="s">
        <v>484</v>
      </c>
    </row>
    <row r="525" ht="14.25" customHeight="1" spans="1:5">
      <c r="A525" s="3">
        <v>523</v>
      </c>
      <c r="B525" s="10" t="str">
        <f>"陈登桐"</f>
        <v>陈登桐</v>
      </c>
      <c r="C525" s="10" t="str">
        <f t="shared" si="94"/>
        <v>男</v>
      </c>
      <c r="D525" s="11" t="s">
        <v>483</v>
      </c>
      <c r="E525" s="10" t="s">
        <v>360</v>
      </c>
    </row>
    <row r="526" ht="14.25" customHeight="1" spans="1:5">
      <c r="A526" s="3">
        <v>524</v>
      </c>
      <c r="B526" s="10" t="str">
        <f>"余泽江"</f>
        <v>余泽江</v>
      </c>
      <c r="C526" s="10" t="str">
        <f t="shared" si="94"/>
        <v>男</v>
      </c>
      <c r="D526" s="11" t="s">
        <v>483</v>
      </c>
      <c r="E526" s="10" t="s">
        <v>485</v>
      </c>
    </row>
    <row r="527" ht="14.25" customHeight="1" spans="1:5">
      <c r="A527" s="3">
        <v>525</v>
      </c>
      <c r="B527" s="10" t="str">
        <f>"覃睿荣"</f>
        <v>覃睿荣</v>
      </c>
      <c r="C527" s="10" t="str">
        <f t="shared" si="94"/>
        <v>男</v>
      </c>
      <c r="D527" s="11" t="s">
        <v>486</v>
      </c>
      <c r="E527" s="10" t="s">
        <v>487</v>
      </c>
    </row>
    <row r="528" ht="14.25" customHeight="1" spans="1:5">
      <c r="A528" s="3">
        <v>526</v>
      </c>
      <c r="B528" s="10" t="str">
        <f>"林世敏"</f>
        <v>林世敏</v>
      </c>
      <c r="C528" s="10" t="str">
        <f t="shared" si="94"/>
        <v>男</v>
      </c>
      <c r="D528" s="11" t="s">
        <v>486</v>
      </c>
      <c r="E528" s="10" t="s">
        <v>488</v>
      </c>
    </row>
    <row r="529" ht="14.25" customHeight="1" spans="1:5">
      <c r="A529" s="3">
        <v>527</v>
      </c>
      <c r="B529" s="10" t="str">
        <f>"唐良"</f>
        <v>唐良</v>
      </c>
      <c r="C529" s="10" t="str">
        <f t="shared" si="94"/>
        <v>男</v>
      </c>
      <c r="D529" s="11" t="s">
        <v>486</v>
      </c>
      <c r="E529" s="10" t="s">
        <v>489</v>
      </c>
    </row>
    <row r="530" ht="14.25" customHeight="1" spans="1:5">
      <c r="A530" s="3">
        <v>528</v>
      </c>
      <c r="B530" s="10" t="str">
        <f>"陈祥侬"</f>
        <v>陈祥侬</v>
      </c>
      <c r="C530" s="10" t="str">
        <f t="shared" si="94"/>
        <v>男</v>
      </c>
      <c r="D530" s="11" t="s">
        <v>490</v>
      </c>
      <c r="E530" s="10" t="s">
        <v>266</v>
      </c>
    </row>
    <row r="531" ht="14.25" customHeight="1" spans="1:5">
      <c r="A531" s="3">
        <v>529</v>
      </c>
      <c r="B531" s="10" t="str">
        <f>"郑学明"</f>
        <v>郑学明</v>
      </c>
      <c r="C531" s="10" t="str">
        <f t="shared" si="94"/>
        <v>男</v>
      </c>
      <c r="D531" s="11" t="s">
        <v>490</v>
      </c>
      <c r="E531" s="10" t="s">
        <v>491</v>
      </c>
    </row>
    <row r="532" ht="14.25" customHeight="1" spans="1:5">
      <c r="A532" s="3">
        <v>530</v>
      </c>
      <c r="B532" s="10" t="str">
        <f>"吴丽霞"</f>
        <v>吴丽霞</v>
      </c>
      <c r="C532" s="10" t="str">
        <f t="shared" ref="C532:C536" si="95">"女"</f>
        <v>女</v>
      </c>
      <c r="D532" s="11" t="s">
        <v>490</v>
      </c>
      <c r="E532" s="10" t="s">
        <v>230</v>
      </c>
    </row>
    <row r="533" ht="14.25" customHeight="1" spans="1:5">
      <c r="A533" s="3">
        <v>531</v>
      </c>
      <c r="B533" s="10" t="str">
        <f>"羊庆媚"</f>
        <v>羊庆媚</v>
      </c>
      <c r="C533" s="10" t="str">
        <f t="shared" si="95"/>
        <v>女</v>
      </c>
      <c r="D533" s="11" t="s">
        <v>490</v>
      </c>
      <c r="E533" s="10" t="s">
        <v>492</v>
      </c>
    </row>
    <row r="534" ht="14.25" customHeight="1" spans="1:5">
      <c r="A534" s="3">
        <v>532</v>
      </c>
      <c r="B534" s="10" t="str">
        <f>"谢国典"</f>
        <v>谢国典</v>
      </c>
      <c r="C534" s="10" t="str">
        <f t="shared" ref="C534:C543" si="96">"男"</f>
        <v>男</v>
      </c>
      <c r="D534" s="11" t="s">
        <v>490</v>
      </c>
      <c r="E534" s="10" t="s">
        <v>493</v>
      </c>
    </row>
    <row r="535" ht="14.25" customHeight="1" spans="1:5">
      <c r="A535" s="3">
        <v>533</v>
      </c>
      <c r="B535" s="10" t="str">
        <f>"王韵柔"</f>
        <v>王韵柔</v>
      </c>
      <c r="C535" s="10" t="str">
        <f t="shared" si="95"/>
        <v>女</v>
      </c>
      <c r="D535" s="11" t="s">
        <v>490</v>
      </c>
      <c r="E535" s="10" t="s">
        <v>245</v>
      </c>
    </row>
    <row r="536" ht="14.25" customHeight="1" spans="1:5">
      <c r="A536" s="3">
        <v>534</v>
      </c>
      <c r="B536" s="10" t="str">
        <f>"李春英"</f>
        <v>李春英</v>
      </c>
      <c r="C536" s="10" t="str">
        <f t="shared" si="95"/>
        <v>女</v>
      </c>
      <c r="D536" s="11" t="s">
        <v>490</v>
      </c>
      <c r="E536" s="10" t="s">
        <v>307</v>
      </c>
    </row>
    <row r="537" ht="14.25" customHeight="1" spans="1:5">
      <c r="A537" s="3">
        <v>535</v>
      </c>
      <c r="B537" s="10" t="str">
        <f>"郑学亮"</f>
        <v>郑学亮</v>
      </c>
      <c r="C537" s="10" t="str">
        <f t="shared" si="96"/>
        <v>男</v>
      </c>
      <c r="D537" s="11" t="s">
        <v>490</v>
      </c>
      <c r="E537" s="10" t="s">
        <v>341</v>
      </c>
    </row>
    <row r="538" ht="14.25" customHeight="1" spans="1:5">
      <c r="A538" s="3">
        <v>536</v>
      </c>
      <c r="B538" s="10" t="str">
        <f>"张琰"</f>
        <v>张琰</v>
      </c>
      <c r="C538" s="10" t="str">
        <f>"女"</f>
        <v>女</v>
      </c>
      <c r="D538" s="11" t="s">
        <v>494</v>
      </c>
      <c r="E538" s="10" t="s">
        <v>495</v>
      </c>
    </row>
    <row r="539" ht="14.25" customHeight="1" spans="1:5">
      <c r="A539" s="3">
        <v>537</v>
      </c>
      <c r="B539" s="10" t="str">
        <f>"江青敏"</f>
        <v>江青敏</v>
      </c>
      <c r="C539" s="10" t="str">
        <f t="shared" si="96"/>
        <v>男</v>
      </c>
      <c r="D539" s="11" t="s">
        <v>494</v>
      </c>
      <c r="E539" s="10" t="s">
        <v>448</v>
      </c>
    </row>
    <row r="540" ht="14.25" customHeight="1" spans="1:5">
      <c r="A540" s="3">
        <v>538</v>
      </c>
      <c r="B540" s="10" t="str">
        <f>"王晓龙"</f>
        <v>王晓龙</v>
      </c>
      <c r="C540" s="10" t="str">
        <f t="shared" si="96"/>
        <v>男</v>
      </c>
      <c r="D540" s="11" t="s">
        <v>494</v>
      </c>
      <c r="E540" s="10" t="s">
        <v>191</v>
      </c>
    </row>
    <row r="541" ht="14.25" customHeight="1" spans="1:5">
      <c r="A541" s="3">
        <v>539</v>
      </c>
      <c r="B541" s="10" t="str">
        <f>"吴其平"</f>
        <v>吴其平</v>
      </c>
      <c r="C541" s="10" t="str">
        <f t="shared" si="96"/>
        <v>男</v>
      </c>
      <c r="D541" s="11" t="s">
        <v>494</v>
      </c>
      <c r="E541" s="10" t="s">
        <v>282</v>
      </c>
    </row>
    <row r="542" ht="14.25" customHeight="1" spans="1:5">
      <c r="A542" s="3">
        <v>540</v>
      </c>
      <c r="B542" s="10" t="str">
        <f>"陆国行"</f>
        <v>陆国行</v>
      </c>
      <c r="C542" s="10" t="str">
        <f t="shared" si="96"/>
        <v>男</v>
      </c>
      <c r="D542" s="11" t="s">
        <v>494</v>
      </c>
      <c r="E542" s="10" t="s">
        <v>496</v>
      </c>
    </row>
    <row r="543" ht="14.25" customHeight="1" spans="1:5">
      <c r="A543" s="3">
        <v>541</v>
      </c>
      <c r="B543" s="10" t="str">
        <f>"蒲才喜"</f>
        <v>蒲才喜</v>
      </c>
      <c r="C543" s="10" t="str">
        <f t="shared" si="96"/>
        <v>男</v>
      </c>
      <c r="D543" s="11" t="s">
        <v>494</v>
      </c>
      <c r="E543" s="10" t="s">
        <v>497</v>
      </c>
    </row>
    <row r="544" ht="14.25" customHeight="1" spans="1:5">
      <c r="A544" s="3">
        <v>542</v>
      </c>
      <c r="B544" s="10" t="str">
        <f>"羊彩会"</f>
        <v>羊彩会</v>
      </c>
      <c r="C544" s="10" t="str">
        <f t="shared" ref="C544:C548" si="97">"女"</f>
        <v>女</v>
      </c>
      <c r="D544" s="11" t="s">
        <v>494</v>
      </c>
      <c r="E544" s="10" t="s">
        <v>470</v>
      </c>
    </row>
    <row r="545" ht="14.25" customHeight="1" spans="1:5">
      <c r="A545" s="3">
        <v>543</v>
      </c>
      <c r="B545" s="10" t="str">
        <f>"王善花"</f>
        <v>王善花</v>
      </c>
      <c r="C545" s="10" t="str">
        <f t="shared" si="97"/>
        <v>女</v>
      </c>
      <c r="D545" s="11" t="s">
        <v>494</v>
      </c>
      <c r="E545" s="10" t="s">
        <v>498</v>
      </c>
    </row>
    <row r="546" ht="14.25" customHeight="1" spans="1:5">
      <c r="A546" s="3">
        <v>544</v>
      </c>
      <c r="B546" s="10" t="str">
        <f>"符启鸥"</f>
        <v>符启鸥</v>
      </c>
      <c r="C546" s="10" t="str">
        <f t="shared" si="97"/>
        <v>女</v>
      </c>
      <c r="D546" s="11" t="s">
        <v>494</v>
      </c>
      <c r="E546" s="10" t="s">
        <v>499</v>
      </c>
    </row>
    <row r="547" ht="14.25" customHeight="1" spans="1:5">
      <c r="A547" s="3">
        <v>545</v>
      </c>
      <c r="B547" s="10" t="str">
        <f>"陈学僖"</f>
        <v>陈学僖</v>
      </c>
      <c r="C547" s="10" t="str">
        <f t="shared" si="97"/>
        <v>女</v>
      </c>
      <c r="D547" s="11" t="s">
        <v>500</v>
      </c>
      <c r="E547" s="10" t="s">
        <v>501</v>
      </c>
    </row>
    <row r="548" ht="14.25" customHeight="1" spans="1:5">
      <c r="A548" s="3">
        <v>546</v>
      </c>
      <c r="B548" s="10" t="str">
        <f>"周玉婷"</f>
        <v>周玉婷</v>
      </c>
      <c r="C548" s="10" t="str">
        <f t="shared" si="97"/>
        <v>女</v>
      </c>
      <c r="D548" s="11" t="s">
        <v>500</v>
      </c>
      <c r="E548" s="10" t="s">
        <v>207</v>
      </c>
    </row>
    <row r="549" ht="14.25" customHeight="1" spans="1:5">
      <c r="A549" s="3">
        <v>547</v>
      </c>
      <c r="B549" s="10" t="str">
        <f>"李周康"</f>
        <v>李周康</v>
      </c>
      <c r="C549" s="10" t="str">
        <f>"男"</f>
        <v>男</v>
      </c>
      <c r="D549" s="11" t="s">
        <v>500</v>
      </c>
      <c r="E549" s="10" t="s">
        <v>502</v>
      </c>
    </row>
    <row r="550" ht="14.25" customHeight="1" spans="1:5">
      <c r="A550" s="3">
        <v>548</v>
      </c>
      <c r="B550" s="10" t="str">
        <f>"黄永正"</f>
        <v>黄永正</v>
      </c>
      <c r="C550" s="10" t="str">
        <f>"男"</f>
        <v>男</v>
      </c>
      <c r="D550" s="11" t="s">
        <v>500</v>
      </c>
      <c r="E550" s="10" t="s">
        <v>503</v>
      </c>
    </row>
    <row r="551" ht="14.25" customHeight="1" spans="1:5">
      <c r="A551" s="3">
        <v>549</v>
      </c>
      <c r="B551" s="10" t="str">
        <f>"赵美玲"</f>
        <v>赵美玲</v>
      </c>
      <c r="C551" s="10" t="str">
        <f t="shared" ref="C551:C554" si="98">"女"</f>
        <v>女</v>
      </c>
      <c r="D551" s="11" t="s">
        <v>500</v>
      </c>
      <c r="E551" s="10" t="s">
        <v>83</v>
      </c>
    </row>
    <row r="552" ht="14.25" customHeight="1" spans="1:5">
      <c r="A552" s="3">
        <v>550</v>
      </c>
      <c r="B552" s="10" t="str">
        <f>"王元乾"</f>
        <v>王元乾</v>
      </c>
      <c r="C552" s="10" t="str">
        <f t="shared" si="98"/>
        <v>女</v>
      </c>
      <c r="D552" s="11" t="s">
        <v>500</v>
      </c>
      <c r="E552" s="10" t="s">
        <v>415</v>
      </c>
    </row>
    <row r="553" ht="14.25" customHeight="1" spans="1:5">
      <c r="A553" s="3">
        <v>551</v>
      </c>
      <c r="B553" s="10" t="str">
        <f>"麦琳慧"</f>
        <v>麦琳慧</v>
      </c>
      <c r="C553" s="10" t="str">
        <f t="shared" si="98"/>
        <v>女</v>
      </c>
      <c r="D553" s="11" t="s">
        <v>500</v>
      </c>
      <c r="E553" s="10" t="s">
        <v>504</v>
      </c>
    </row>
    <row r="554" ht="14.25" customHeight="1" spans="1:5">
      <c r="A554" s="3">
        <v>552</v>
      </c>
      <c r="B554" s="10" t="str">
        <f>"毛恋蕊"</f>
        <v>毛恋蕊</v>
      </c>
      <c r="C554" s="10" t="str">
        <f t="shared" si="98"/>
        <v>女</v>
      </c>
      <c r="D554" s="11" t="s">
        <v>500</v>
      </c>
      <c r="E554" s="10" t="s">
        <v>505</v>
      </c>
    </row>
    <row r="555" ht="14.25" customHeight="1" spans="1:5">
      <c r="A555" s="3">
        <v>553</v>
      </c>
      <c r="B555" s="10" t="str">
        <f>"张发球"</f>
        <v>张发球</v>
      </c>
      <c r="C555" s="10" t="str">
        <f t="shared" ref="C555:C559" si="99">"男"</f>
        <v>男</v>
      </c>
      <c r="D555" s="11" t="s">
        <v>506</v>
      </c>
      <c r="E555" s="10" t="s">
        <v>507</v>
      </c>
    </row>
    <row r="556" ht="14.25" customHeight="1" spans="1:5">
      <c r="A556" s="3">
        <v>554</v>
      </c>
      <c r="B556" s="10" t="str">
        <f>"唐寿彩"</f>
        <v>唐寿彩</v>
      </c>
      <c r="C556" s="10" t="str">
        <f t="shared" ref="C556:C561" si="100">"女"</f>
        <v>女</v>
      </c>
      <c r="D556" s="11" t="s">
        <v>506</v>
      </c>
      <c r="E556" s="10" t="s">
        <v>508</v>
      </c>
    </row>
    <row r="557" ht="14.25" customHeight="1" spans="1:5">
      <c r="A557" s="3">
        <v>555</v>
      </c>
      <c r="B557" s="10" t="str">
        <f>"林克龙"</f>
        <v>林克龙</v>
      </c>
      <c r="C557" s="10" t="str">
        <f t="shared" si="99"/>
        <v>男</v>
      </c>
      <c r="D557" s="11" t="s">
        <v>506</v>
      </c>
      <c r="E557" s="10" t="s">
        <v>509</v>
      </c>
    </row>
    <row r="558" ht="14.25" customHeight="1" spans="1:5">
      <c r="A558" s="3">
        <v>556</v>
      </c>
      <c r="B558" s="10" t="str">
        <f>"陈常聪"</f>
        <v>陈常聪</v>
      </c>
      <c r="C558" s="10" t="str">
        <f t="shared" si="99"/>
        <v>男</v>
      </c>
      <c r="D558" s="11" t="s">
        <v>510</v>
      </c>
      <c r="E558" s="10" t="s">
        <v>511</v>
      </c>
    </row>
    <row r="559" ht="14.25" customHeight="1" spans="1:5">
      <c r="A559" s="3">
        <v>557</v>
      </c>
      <c r="B559" s="10" t="str">
        <f>"黎元珠"</f>
        <v>黎元珠</v>
      </c>
      <c r="C559" s="10" t="str">
        <f t="shared" si="99"/>
        <v>男</v>
      </c>
      <c r="D559" s="11" t="s">
        <v>510</v>
      </c>
      <c r="E559" s="10" t="s">
        <v>512</v>
      </c>
    </row>
    <row r="560" ht="14.25" customHeight="1" spans="1:5">
      <c r="A560" s="3">
        <v>558</v>
      </c>
      <c r="B560" s="10" t="str">
        <f>"梁玉秀"</f>
        <v>梁玉秀</v>
      </c>
      <c r="C560" s="10" t="str">
        <f t="shared" si="100"/>
        <v>女</v>
      </c>
      <c r="D560" s="11" t="s">
        <v>510</v>
      </c>
      <c r="E560" s="10" t="s">
        <v>513</v>
      </c>
    </row>
    <row r="561" ht="14.25" customHeight="1" spans="1:5">
      <c r="A561" s="3">
        <v>559</v>
      </c>
      <c r="B561" s="10" t="str">
        <f>"许秀花"</f>
        <v>许秀花</v>
      </c>
      <c r="C561" s="10" t="str">
        <f t="shared" si="100"/>
        <v>女</v>
      </c>
      <c r="D561" s="11" t="s">
        <v>510</v>
      </c>
      <c r="E561" s="10" t="s">
        <v>122</v>
      </c>
    </row>
    <row r="562" ht="14.25" customHeight="1" spans="1:5">
      <c r="A562" s="3">
        <v>560</v>
      </c>
      <c r="B562" s="10" t="str">
        <f>"王卓润"</f>
        <v>王卓润</v>
      </c>
      <c r="C562" s="10" t="str">
        <f>"男"</f>
        <v>男</v>
      </c>
      <c r="D562" s="11" t="s">
        <v>510</v>
      </c>
      <c r="E562" s="10" t="s">
        <v>514</v>
      </c>
    </row>
    <row r="563" ht="14.25" customHeight="1" spans="1:5">
      <c r="A563" s="3">
        <v>561</v>
      </c>
      <c r="B563" s="10" t="str">
        <f>"符玉亭"</f>
        <v>符玉亭</v>
      </c>
      <c r="C563" s="10" t="str">
        <f t="shared" ref="C563:C565" si="101">"女"</f>
        <v>女</v>
      </c>
      <c r="D563" s="11" t="s">
        <v>510</v>
      </c>
      <c r="E563" s="10" t="s">
        <v>515</v>
      </c>
    </row>
    <row r="564" ht="14.25" customHeight="1" spans="1:5">
      <c r="A564" s="3">
        <v>562</v>
      </c>
      <c r="B564" s="10" t="str">
        <f>"符碧娟"</f>
        <v>符碧娟</v>
      </c>
      <c r="C564" s="10" t="str">
        <f t="shared" si="101"/>
        <v>女</v>
      </c>
      <c r="D564" s="11" t="s">
        <v>510</v>
      </c>
      <c r="E564" s="10" t="s">
        <v>331</v>
      </c>
    </row>
    <row r="565" ht="14.25" customHeight="1" spans="1:5">
      <c r="A565" s="3">
        <v>563</v>
      </c>
      <c r="B565" s="10" t="str">
        <f>"谢雪玲"</f>
        <v>谢雪玲</v>
      </c>
      <c r="C565" s="10" t="str">
        <f t="shared" si="101"/>
        <v>女</v>
      </c>
      <c r="D565" s="11" t="s">
        <v>510</v>
      </c>
      <c r="E565" s="10" t="s">
        <v>516</v>
      </c>
    </row>
    <row r="566" ht="14.25" customHeight="1" spans="1:5">
      <c r="A566" s="3">
        <v>564</v>
      </c>
      <c r="B566" s="10" t="str">
        <f>"叶庆佳"</f>
        <v>叶庆佳</v>
      </c>
      <c r="C566" s="10" t="str">
        <f t="shared" ref="C566:C570" si="102">"男"</f>
        <v>男</v>
      </c>
      <c r="D566" s="11" t="s">
        <v>517</v>
      </c>
      <c r="E566" s="10" t="s">
        <v>448</v>
      </c>
    </row>
    <row r="567" ht="14.25" customHeight="1" spans="1:5">
      <c r="A567" s="3">
        <v>565</v>
      </c>
      <c r="B567" s="10" t="str">
        <f>"王金郁"</f>
        <v>王金郁</v>
      </c>
      <c r="C567" s="10" t="str">
        <f t="shared" ref="C567:C574" si="103">"女"</f>
        <v>女</v>
      </c>
      <c r="D567" s="11" t="s">
        <v>517</v>
      </c>
      <c r="E567" s="10" t="s">
        <v>73</v>
      </c>
    </row>
    <row r="568" ht="14.25" customHeight="1" spans="1:5">
      <c r="A568" s="3">
        <v>566</v>
      </c>
      <c r="B568" s="10" t="str">
        <f>"李震钊"</f>
        <v>李震钊</v>
      </c>
      <c r="C568" s="10" t="str">
        <f t="shared" si="102"/>
        <v>男</v>
      </c>
      <c r="D568" s="11" t="s">
        <v>517</v>
      </c>
      <c r="E568" s="10" t="s">
        <v>518</v>
      </c>
    </row>
    <row r="569" ht="14.25" customHeight="1" spans="1:5">
      <c r="A569" s="3">
        <v>567</v>
      </c>
      <c r="B569" s="10" t="str">
        <f>"张福磊"</f>
        <v>张福磊</v>
      </c>
      <c r="C569" s="10" t="str">
        <f t="shared" si="102"/>
        <v>男</v>
      </c>
      <c r="D569" s="11" t="s">
        <v>517</v>
      </c>
      <c r="E569" s="10" t="s">
        <v>62</v>
      </c>
    </row>
    <row r="570" ht="14.25" customHeight="1" spans="1:5">
      <c r="A570" s="3">
        <v>568</v>
      </c>
      <c r="B570" s="10" t="str">
        <f>"符俊铭"</f>
        <v>符俊铭</v>
      </c>
      <c r="C570" s="10" t="str">
        <f t="shared" si="102"/>
        <v>男</v>
      </c>
      <c r="D570" s="11" t="s">
        <v>517</v>
      </c>
      <c r="E570" s="10" t="s">
        <v>480</v>
      </c>
    </row>
    <row r="571" ht="14.25" customHeight="1" spans="1:5">
      <c r="A571" s="3">
        <v>569</v>
      </c>
      <c r="B571" s="10" t="str">
        <f>"黄庆丽"</f>
        <v>黄庆丽</v>
      </c>
      <c r="C571" s="10" t="str">
        <f t="shared" si="103"/>
        <v>女</v>
      </c>
      <c r="D571" s="11" t="s">
        <v>519</v>
      </c>
      <c r="E571" s="10" t="s">
        <v>520</v>
      </c>
    </row>
    <row r="572" ht="14.25" customHeight="1" spans="1:5">
      <c r="A572" s="3">
        <v>570</v>
      </c>
      <c r="B572" s="10" t="str">
        <f>"符振鸾"</f>
        <v>符振鸾</v>
      </c>
      <c r="C572" s="10" t="str">
        <f t="shared" si="103"/>
        <v>女</v>
      </c>
      <c r="D572" s="11" t="s">
        <v>519</v>
      </c>
      <c r="E572" s="10" t="s">
        <v>521</v>
      </c>
    </row>
    <row r="573" ht="14.25" customHeight="1" spans="1:5">
      <c r="A573" s="3">
        <v>571</v>
      </c>
      <c r="B573" s="10" t="str">
        <f>"陈彩凤"</f>
        <v>陈彩凤</v>
      </c>
      <c r="C573" s="10" t="str">
        <f t="shared" si="103"/>
        <v>女</v>
      </c>
      <c r="D573" s="11" t="s">
        <v>519</v>
      </c>
      <c r="E573" s="10" t="s">
        <v>522</v>
      </c>
    </row>
    <row r="574" ht="14.25" customHeight="1" spans="1:5">
      <c r="A574" s="3">
        <v>572</v>
      </c>
      <c r="B574" s="10" t="str">
        <f>"许了香"</f>
        <v>许了香</v>
      </c>
      <c r="C574" s="10" t="str">
        <f t="shared" si="103"/>
        <v>女</v>
      </c>
      <c r="D574" s="11" t="s">
        <v>519</v>
      </c>
      <c r="E574" s="10" t="s">
        <v>523</v>
      </c>
    </row>
    <row r="575" ht="14.25" customHeight="1" spans="1:5">
      <c r="A575" s="3">
        <v>573</v>
      </c>
      <c r="B575" s="10" t="str">
        <f>"许春南"</f>
        <v>许春南</v>
      </c>
      <c r="C575" s="10" t="str">
        <f t="shared" ref="C575:C577" si="104">"男"</f>
        <v>男</v>
      </c>
      <c r="D575" s="11" t="s">
        <v>519</v>
      </c>
      <c r="E575" s="10" t="s">
        <v>524</v>
      </c>
    </row>
    <row r="576" ht="14.25" customHeight="1" spans="1:5">
      <c r="A576" s="3">
        <v>574</v>
      </c>
      <c r="B576" s="10" t="str">
        <f>"孙加强"</f>
        <v>孙加强</v>
      </c>
      <c r="C576" s="10" t="str">
        <f t="shared" si="104"/>
        <v>男</v>
      </c>
      <c r="D576" s="11" t="s">
        <v>519</v>
      </c>
      <c r="E576" s="10" t="s">
        <v>525</v>
      </c>
    </row>
    <row r="577" ht="14.25" customHeight="1" spans="1:5">
      <c r="A577" s="3">
        <v>575</v>
      </c>
      <c r="B577" s="10" t="str">
        <f>"薛万帝"</f>
        <v>薛万帝</v>
      </c>
      <c r="C577" s="10" t="str">
        <f t="shared" si="104"/>
        <v>男</v>
      </c>
      <c r="D577" s="11" t="s">
        <v>519</v>
      </c>
      <c r="E577" s="10" t="s">
        <v>526</v>
      </c>
    </row>
    <row r="578" ht="14.25" customHeight="1" spans="1:5">
      <c r="A578" s="3">
        <v>576</v>
      </c>
      <c r="B578" s="10" t="str">
        <f>"薛小女"</f>
        <v>薛小女</v>
      </c>
      <c r="C578" s="10" t="str">
        <f t="shared" ref="C578:C582" si="105">"女"</f>
        <v>女</v>
      </c>
      <c r="D578" s="11" t="s">
        <v>519</v>
      </c>
      <c r="E578" s="10" t="s">
        <v>527</v>
      </c>
    </row>
    <row r="579" ht="14.25" customHeight="1" spans="1:5">
      <c r="A579" s="3">
        <v>577</v>
      </c>
      <c r="B579" s="10" t="str">
        <f>"羊美丽"</f>
        <v>羊美丽</v>
      </c>
      <c r="C579" s="10" t="str">
        <f t="shared" si="105"/>
        <v>女</v>
      </c>
      <c r="D579" s="11" t="s">
        <v>519</v>
      </c>
      <c r="E579" s="10" t="s">
        <v>31</v>
      </c>
    </row>
    <row r="580" ht="14.25" customHeight="1" spans="1:5">
      <c r="A580" s="3">
        <v>578</v>
      </c>
      <c r="B580" s="10" t="str">
        <f>"陈婆丹"</f>
        <v>陈婆丹</v>
      </c>
      <c r="C580" s="10" t="str">
        <f t="shared" si="105"/>
        <v>女</v>
      </c>
      <c r="D580" s="11" t="s">
        <v>519</v>
      </c>
      <c r="E580" s="10" t="s">
        <v>528</v>
      </c>
    </row>
    <row r="581" ht="14.25" customHeight="1" spans="1:5">
      <c r="A581" s="3">
        <v>579</v>
      </c>
      <c r="B581" s="10" t="str">
        <f>"陈美娇"</f>
        <v>陈美娇</v>
      </c>
      <c r="C581" s="10" t="str">
        <f t="shared" si="105"/>
        <v>女</v>
      </c>
      <c r="D581" s="11" t="s">
        <v>519</v>
      </c>
      <c r="E581" s="10" t="s">
        <v>101</v>
      </c>
    </row>
    <row r="582" ht="14.25" customHeight="1" spans="1:5">
      <c r="A582" s="3">
        <v>580</v>
      </c>
      <c r="B582" s="10" t="str">
        <f>"冼慧琴"</f>
        <v>冼慧琴</v>
      </c>
      <c r="C582" s="10" t="str">
        <f t="shared" si="105"/>
        <v>女</v>
      </c>
      <c r="D582" s="11" t="s">
        <v>519</v>
      </c>
      <c r="E582" s="10" t="s">
        <v>529</v>
      </c>
    </row>
    <row r="583" ht="14.25" customHeight="1" spans="1:5">
      <c r="A583" s="3">
        <v>581</v>
      </c>
      <c r="B583" s="10" t="str">
        <f>"李高琼"</f>
        <v>李高琼</v>
      </c>
      <c r="C583" s="10" t="str">
        <f>"男"</f>
        <v>男</v>
      </c>
      <c r="D583" s="11" t="s">
        <v>519</v>
      </c>
      <c r="E583" s="10" t="s">
        <v>530</v>
      </c>
    </row>
    <row r="584" ht="14.25" customHeight="1" spans="1:5">
      <c r="A584" s="3">
        <v>582</v>
      </c>
      <c r="B584" s="10" t="str">
        <f>"曾翠榕"</f>
        <v>曾翠榕</v>
      </c>
      <c r="C584" s="10" t="str">
        <f t="shared" ref="C584:C595" si="106">"女"</f>
        <v>女</v>
      </c>
      <c r="D584" s="11" t="s">
        <v>519</v>
      </c>
      <c r="E584" s="10" t="s">
        <v>531</v>
      </c>
    </row>
    <row r="585" ht="14.25" customHeight="1" spans="1:5">
      <c r="A585" s="3">
        <v>583</v>
      </c>
      <c r="B585" s="10" t="str">
        <f>"陈薇夷"</f>
        <v>陈薇夷</v>
      </c>
      <c r="C585" s="10" t="str">
        <f t="shared" si="106"/>
        <v>女</v>
      </c>
      <c r="D585" s="11" t="s">
        <v>532</v>
      </c>
      <c r="E585" s="10" t="s">
        <v>533</v>
      </c>
    </row>
    <row r="586" ht="14.25" customHeight="1" spans="1:5">
      <c r="A586" s="3">
        <v>584</v>
      </c>
      <c r="B586" s="10" t="str">
        <f>"朱彩花"</f>
        <v>朱彩花</v>
      </c>
      <c r="C586" s="10" t="str">
        <f t="shared" si="106"/>
        <v>女</v>
      </c>
      <c r="D586" s="11" t="s">
        <v>532</v>
      </c>
      <c r="E586" s="10" t="s">
        <v>534</v>
      </c>
    </row>
    <row r="587" ht="14.25" customHeight="1" spans="1:5">
      <c r="A587" s="3">
        <v>585</v>
      </c>
      <c r="B587" s="10" t="str">
        <f>"李璐"</f>
        <v>李璐</v>
      </c>
      <c r="C587" s="10" t="str">
        <f t="shared" si="106"/>
        <v>女</v>
      </c>
      <c r="D587" s="11" t="s">
        <v>532</v>
      </c>
      <c r="E587" s="10" t="s">
        <v>535</v>
      </c>
    </row>
    <row r="588" ht="14.25" customHeight="1" spans="1:5">
      <c r="A588" s="3">
        <v>586</v>
      </c>
      <c r="B588" s="10" t="str">
        <f>"谢杏楼"</f>
        <v>谢杏楼</v>
      </c>
      <c r="C588" s="10" t="str">
        <f t="shared" si="106"/>
        <v>女</v>
      </c>
      <c r="D588" s="11" t="s">
        <v>532</v>
      </c>
      <c r="E588" s="10" t="s">
        <v>251</v>
      </c>
    </row>
    <row r="589" ht="14.25" customHeight="1" spans="1:5">
      <c r="A589" s="3">
        <v>587</v>
      </c>
      <c r="B589" s="10" t="str">
        <f>"吴儒菊"</f>
        <v>吴儒菊</v>
      </c>
      <c r="C589" s="10" t="str">
        <f t="shared" si="106"/>
        <v>女</v>
      </c>
      <c r="D589" s="11" t="s">
        <v>532</v>
      </c>
      <c r="E589" s="10" t="s">
        <v>159</v>
      </c>
    </row>
    <row r="590" ht="14.25" customHeight="1" spans="1:5">
      <c r="A590" s="3">
        <v>588</v>
      </c>
      <c r="B590" s="10" t="str">
        <f>"唐俊皎"</f>
        <v>唐俊皎</v>
      </c>
      <c r="C590" s="10" t="str">
        <f t="shared" si="106"/>
        <v>女</v>
      </c>
      <c r="D590" s="11" t="s">
        <v>532</v>
      </c>
      <c r="E590" s="10" t="s">
        <v>80</v>
      </c>
    </row>
    <row r="591" ht="14.25" customHeight="1" spans="1:5">
      <c r="A591" s="3">
        <v>589</v>
      </c>
      <c r="B591" s="10" t="str">
        <f>"何先盈"</f>
        <v>何先盈</v>
      </c>
      <c r="C591" s="10" t="str">
        <f t="shared" si="106"/>
        <v>女</v>
      </c>
      <c r="D591" s="11" t="s">
        <v>532</v>
      </c>
      <c r="E591" s="10" t="s">
        <v>536</v>
      </c>
    </row>
    <row r="592" ht="14.25" customHeight="1" spans="1:5">
      <c r="A592" s="3">
        <v>590</v>
      </c>
      <c r="B592" s="10" t="str">
        <f>"陈琼丹"</f>
        <v>陈琼丹</v>
      </c>
      <c r="C592" s="10" t="str">
        <f t="shared" si="106"/>
        <v>女</v>
      </c>
      <c r="D592" s="11" t="s">
        <v>532</v>
      </c>
      <c r="E592" s="10" t="s">
        <v>537</v>
      </c>
    </row>
    <row r="593" ht="14.25" customHeight="1" spans="1:5">
      <c r="A593" s="3">
        <v>591</v>
      </c>
      <c r="B593" s="10" t="str">
        <f>"李立娜"</f>
        <v>李立娜</v>
      </c>
      <c r="C593" s="10" t="str">
        <f t="shared" si="106"/>
        <v>女</v>
      </c>
      <c r="D593" s="11" t="s">
        <v>538</v>
      </c>
      <c r="E593" s="10" t="s">
        <v>539</v>
      </c>
    </row>
    <row r="594" ht="14.25" customHeight="1" spans="1:5">
      <c r="A594" s="3">
        <v>592</v>
      </c>
      <c r="B594" s="10" t="str">
        <f>"王明彩"</f>
        <v>王明彩</v>
      </c>
      <c r="C594" s="10" t="str">
        <f t="shared" si="106"/>
        <v>女</v>
      </c>
      <c r="D594" s="11" t="s">
        <v>538</v>
      </c>
      <c r="E594" s="10" t="s">
        <v>540</v>
      </c>
    </row>
    <row r="595" ht="14.25" customHeight="1" spans="1:5">
      <c r="A595" s="3">
        <v>593</v>
      </c>
      <c r="B595" s="10" t="str">
        <f>"何丽莉"</f>
        <v>何丽莉</v>
      </c>
      <c r="C595" s="10" t="str">
        <f t="shared" si="106"/>
        <v>女</v>
      </c>
      <c r="D595" s="11" t="s">
        <v>538</v>
      </c>
      <c r="E595" s="10" t="s">
        <v>541</v>
      </c>
    </row>
    <row r="596" ht="14.25" customHeight="1" spans="1:5">
      <c r="A596" s="3">
        <v>594</v>
      </c>
      <c r="B596" s="10" t="str">
        <f>"吴淑兴"</f>
        <v>吴淑兴</v>
      </c>
      <c r="C596" s="10" t="str">
        <f>"男"</f>
        <v>男</v>
      </c>
      <c r="D596" s="11" t="s">
        <v>538</v>
      </c>
      <c r="E596" s="10" t="s">
        <v>542</v>
      </c>
    </row>
    <row r="597" ht="14.25" customHeight="1" spans="1:5">
      <c r="A597" s="3">
        <v>595</v>
      </c>
      <c r="B597" s="10" t="str">
        <f>"吴月逢"</f>
        <v>吴月逢</v>
      </c>
      <c r="C597" s="10" t="str">
        <f t="shared" ref="C597:C600" si="107">"女"</f>
        <v>女</v>
      </c>
      <c r="D597" s="11" t="s">
        <v>538</v>
      </c>
      <c r="E597" s="10" t="s">
        <v>119</v>
      </c>
    </row>
    <row r="598" ht="14.25" customHeight="1" spans="1:5">
      <c r="A598" s="3">
        <v>596</v>
      </c>
      <c r="B598" s="10" t="str">
        <f>"牛伟健"</f>
        <v>牛伟健</v>
      </c>
      <c r="C598" s="10" t="str">
        <f t="shared" si="107"/>
        <v>女</v>
      </c>
      <c r="D598" s="11" t="s">
        <v>538</v>
      </c>
      <c r="E598" s="10" t="s">
        <v>437</v>
      </c>
    </row>
    <row r="599" ht="14.25" customHeight="1" spans="1:5">
      <c r="A599" s="3">
        <v>597</v>
      </c>
      <c r="B599" s="10" t="str">
        <f>"苟芝萍"</f>
        <v>苟芝萍</v>
      </c>
      <c r="C599" s="10" t="str">
        <f t="shared" si="107"/>
        <v>女</v>
      </c>
      <c r="D599" s="11" t="s">
        <v>538</v>
      </c>
      <c r="E599" s="10" t="s">
        <v>311</v>
      </c>
    </row>
    <row r="600" ht="14.25" customHeight="1" spans="1:5">
      <c r="A600" s="3">
        <v>598</v>
      </c>
      <c r="B600" s="10" t="str">
        <f>"王长女"</f>
        <v>王长女</v>
      </c>
      <c r="C600" s="10" t="str">
        <f t="shared" si="107"/>
        <v>女</v>
      </c>
      <c r="D600" s="11" t="s">
        <v>538</v>
      </c>
      <c r="E600" s="10" t="s">
        <v>543</v>
      </c>
    </row>
    <row r="601" ht="14.25" customHeight="1" spans="1:5">
      <c r="A601" s="3">
        <v>599</v>
      </c>
      <c r="B601" s="10" t="str">
        <f>"曾圣标"</f>
        <v>曾圣标</v>
      </c>
      <c r="C601" s="10" t="str">
        <f t="shared" ref="C601:C604" si="108">"男"</f>
        <v>男</v>
      </c>
      <c r="D601" s="11" t="s">
        <v>538</v>
      </c>
      <c r="E601" s="10" t="s">
        <v>544</v>
      </c>
    </row>
    <row r="602" ht="14.25" customHeight="1" spans="1:5">
      <c r="A602" s="3">
        <v>600</v>
      </c>
      <c r="B602" s="10" t="str">
        <f>"李宁芬"</f>
        <v>李宁芬</v>
      </c>
      <c r="C602" s="10" t="str">
        <f t="shared" ref="C602:C606" si="109">"女"</f>
        <v>女</v>
      </c>
      <c r="D602" s="11" t="s">
        <v>538</v>
      </c>
      <c r="E602" s="10" t="s">
        <v>102</v>
      </c>
    </row>
    <row r="603" ht="14.25" customHeight="1" spans="1:5">
      <c r="A603" s="3">
        <v>601</v>
      </c>
      <c r="B603" s="10" t="str">
        <f>"钟孙杰"</f>
        <v>钟孙杰</v>
      </c>
      <c r="C603" s="10" t="str">
        <f t="shared" si="108"/>
        <v>男</v>
      </c>
      <c r="D603" s="11" t="s">
        <v>538</v>
      </c>
      <c r="E603" s="10" t="s">
        <v>545</v>
      </c>
    </row>
    <row r="604" ht="14.25" customHeight="1" spans="1:5">
      <c r="A604" s="3">
        <v>602</v>
      </c>
      <c r="B604" s="10" t="str">
        <f>"何声辉"</f>
        <v>何声辉</v>
      </c>
      <c r="C604" s="10" t="str">
        <f t="shared" si="108"/>
        <v>男</v>
      </c>
      <c r="D604" s="11" t="s">
        <v>538</v>
      </c>
      <c r="E604" s="10" t="s">
        <v>546</v>
      </c>
    </row>
    <row r="605" ht="14.25" customHeight="1" spans="1:5">
      <c r="A605" s="3">
        <v>603</v>
      </c>
      <c r="B605" s="10" t="str">
        <f>"王紫涵"</f>
        <v>王紫涵</v>
      </c>
      <c r="C605" s="10" t="str">
        <f t="shared" si="109"/>
        <v>女</v>
      </c>
      <c r="D605" s="11" t="s">
        <v>538</v>
      </c>
      <c r="E605" s="10" t="s">
        <v>529</v>
      </c>
    </row>
    <row r="606" ht="14.25" customHeight="1" spans="1:5">
      <c r="A606" s="3">
        <v>604</v>
      </c>
      <c r="B606" s="10" t="str">
        <f>"李秋娟"</f>
        <v>李秋娟</v>
      </c>
      <c r="C606" s="10" t="str">
        <f t="shared" si="109"/>
        <v>女</v>
      </c>
      <c r="D606" s="11" t="s">
        <v>538</v>
      </c>
      <c r="E606" s="10" t="s">
        <v>547</v>
      </c>
    </row>
    <row r="607" ht="14.25" customHeight="1" spans="1:5">
      <c r="A607" s="3">
        <v>605</v>
      </c>
      <c r="B607" s="10" t="str">
        <f>"林忠邦"</f>
        <v>林忠邦</v>
      </c>
      <c r="C607" s="10" t="str">
        <f t="shared" ref="C607:C610" si="110">"男"</f>
        <v>男</v>
      </c>
      <c r="D607" s="11" t="s">
        <v>538</v>
      </c>
      <c r="E607" s="10" t="s">
        <v>548</v>
      </c>
    </row>
    <row r="608" ht="14.25" customHeight="1" spans="1:5">
      <c r="A608" s="3">
        <v>606</v>
      </c>
      <c r="B608" s="10" t="str">
        <f>"陈绍帅"</f>
        <v>陈绍帅</v>
      </c>
      <c r="C608" s="10" t="str">
        <f t="shared" si="110"/>
        <v>男</v>
      </c>
      <c r="D608" s="11" t="s">
        <v>538</v>
      </c>
      <c r="E608" s="10" t="s">
        <v>549</v>
      </c>
    </row>
    <row r="609" ht="14.25" customHeight="1" spans="1:5">
      <c r="A609" s="3">
        <v>607</v>
      </c>
      <c r="B609" s="10" t="str">
        <f>"程晓玲"</f>
        <v>程晓玲</v>
      </c>
      <c r="C609" s="10" t="str">
        <f t="shared" ref="C609:C617" si="111">"女"</f>
        <v>女</v>
      </c>
      <c r="D609" s="11" t="s">
        <v>538</v>
      </c>
      <c r="E609" s="10" t="s">
        <v>550</v>
      </c>
    </row>
    <row r="610" ht="14.25" customHeight="1" spans="1:5">
      <c r="A610" s="3">
        <v>608</v>
      </c>
      <c r="B610" s="10" t="str">
        <f>"陈锐彬"</f>
        <v>陈锐彬</v>
      </c>
      <c r="C610" s="10" t="str">
        <f t="shared" si="110"/>
        <v>男</v>
      </c>
      <c r="D610" s="11" t="s">
        <v>538</v>
      </c>
      <c r="E610" s="10" t="s">
        <v>551</v>
      </c>
    </row>
    <row r="611" ht="14.25" customHeight="1" spans="1:5">
      <c r="A611" s="3">
        <v>609</v>
      </c>
      <c r="B611" s="10" t="str">
        <f>"戴海丹"</f>
        <v>戴海丹</v>
      </c>
      <c r="C611" s="10" t="str">
        <f t="shared" si="111"/>
        <v>女</v>
      </c>
      <c r="D611" s="11" t="s">
        <v>538</v>
      </c>
      <c r="E611" s="10" t="s">
        <v>552</v>
      </c>
    </row>
    <row r="612" ht="14.25" customHeight="1" spans="1:5">
      <c r="A612" s="3">
        <v>610</v>
      </c>
      <c r="B612" s="10" t="str">
        <f>"王月英"</f>
        <v>王月英</v>
      </c>
      <c r="C612" s="10" t="str">
        <f t="shared" si="111"/>
        <v>女</v>
      </c>
      <c r="D612" s="11" t="s">
        <v>553</v>
      </c>
      <c r="E612" s="10" t="s">
        <v>554</v>
      </c>
    </row>
    <row r="613" ht="14.25" customHeight="1" spans="1:5">
      <c r="A613" s="3">
        <v>611</v>
      </c>
      <c r="B613" s="10" t="str">
        <f>"樊迪"</f>
        <v>樊迪</v>
      </c>
      <c r="C613" s="10" t="str">
        <f t="shared" si="111"/>
        <v>女</v>
      </c>
      <c r="D613" s="11" t="s">
        <v>553</v>
      </c>
      <c r="E613" s="10" t="s">
        <v>176</v>
      </c>
    </row>
    <row r="614" ht="14.25" customHeight="1" spans="1:5">
      <c r="A614" s="3">
        <v>612</v>
      </c>
      <c r="B614" s="10" t="str">
        <f>"周美荣"</f>
        <v>周美荣</v>
      </c>
      <c r="C614" s="10" t="str">
        <f t="shared" si="111"/>
        <v>女</v>
      </c>
      <c r="D614" s="11" t="s">
        <v>553</v>
      </c>
      <c r="E614" s="10" t="s">
        <v>555</v>
      </c>
    </row>
    <row r="615" ht="14.25" customHeight="1" spans="1:5">
      <c r="A615" s="3">
        <v>613</v>
      </c>
      <c r="B615" s="10" t="str">
        <f>"莫土勤"</f>
        <v>莫土勤</v>
      </c>
      <c r="C615" s="10" t="str">
        <f t="shared" si="111"/>
        <v>女</v>
      </c>
      <c r="D615" s="11" t="s">
        <v>553</v>
      </c>
      <c r="E615" s="10" t="s">
        <v>556</v>
      </c>
    </row>
    <row r="616" ht="14.25" customHeight="1" spans="1:5">
      <c r="A616" s="3">
        <v>614</v>
      </c>
      <c r="B616" s="10" t="str">
        <f>"朱定丽"</f>
        <v>朱定丽</v>
      </c>
      <c r="C616" s="10" t="str">
        <f t="shared" si="111"/>
        <v>女</v>
      </c>
      <c r="D616" s="11" t="s">
        <v>553</v>
      </c>
      <c r="E616" s="10" t="s">
        <v>557</v>
      </c>
    </row>
    <row r="617" ht="14.25" customHeight="1" spans="1:5">
      <c r="A617" s="3">
        <v>615</v>
      </c>
      <c r="B617" s="10" t="str">
        <f>"覃玮婷"</f>
        <v>覃玮婷</v>
      </c>
      <c r="C617" s="10" t="str">
        <f t="shared" si="111"/>
        <v>女</v>
      </c>
      <c r="D617" s="11" t="s">
        <v>558</v>
      </c>
      <c r="E617" s="10" t="s">
        <v>559</v>
      </c>
    </row>
    <row r="618" ht="14.25" customHeight="1" spans="1:5">
      <c r="A618" s="3">
        <v>616</v>
      </c>
      <c r="B618" s="10" t="str">
        <f>"高逢君"</f>
        <v>高逢君</v>
      </c>
      <c r="C618" s="10" t="str">
        <f t="shared" ref="C618:C623" si="112">"男"</f>
        <v>男</v>
      </c>
      <c r="D618" s="11" t="s">
        <v>558</v>
      </c>
      <c r="E618" s="10" t="s">
        <v>560</v>
      </c>
    </row>
    <row r="619" ht="14.25" customHeight="1" spans="1:5">
      <c r="A619" s="3">
        <v>617</v>
      </c>
      <c r="B619" s="10" t="str">
        <f>"洪盛辉"</f>
        <v>洪盛辉</v>
      </c>
      <c r="C619" s="10" t="str">
        <f t="shared" si="112"/>
        <v>男</v>
      </c>
      <c r="D619" s="11" t="s">
        <v>558</v>
      </c>
      <c r="E619" s="10" t="s">
        <v>561</v>
      </c>
    </row>
    <row r="620" ht="14.25" customHeight="1" spans="1:5">
      <c r="A620" s="3">
        <v>618</v>
      </c>
      <c r="B620" s="10" t="str">
        <f>"吴秀思"</f>
        <v>吴秀思</v>
      </c>
      <c r="C620" s="10" t="str">
        <f t="shared" ref="C620:C624" si="113">"女"</f>
        <v>女</v>
      </c>
      <c r="D620" s="11" t="s">
        <v>558</v>
      </c>
      <c r="E620" s="10" t="s">
        <v>562</v>
      </c>
    </row>
    <row r="621" ht="14.25" customHeight="1" spans="1:5">
      <c r="A621" s="3">
        <v>619</v>
      </c>
      <c r="B621" s="10" t="str">
        <f>"张才欢"</f>
        <v>张才欢</v>
      </c>
      <c r="C621" s="10" t="str">
        <f t="shared" si="113"/>
        <v>女</v>
      </c>
      <c r="D621" s="11" t="s">
        <v>558</v>
      </c>
      <c r="E621" s="10" t="s">
        <v>15</v>
      </c>
    </row>
    <row r="622" ht="14.25" customHeight="1" spans="1:5">
      <c r="A622" s="3">
        <v>620</v>
      </c>
      <c r="B622" s="10" t="str">
        <f>"万海明"</f>
        <v>万海明</v>
      </c>
      <c r="C622" s="10" t="str">
        <f t="shared" si="112"/>
        <v>男</v>
      </c>
      <c r="D622" s="11" t="s">
        <v>558</v>
      </c>
      <c r="E622" s="10" t="s">
        <v>360</v>
      </c>
    </row>
    <row r="623" ht="14.25" customHeight="1" spans="1:5">
      <c r="A623" s="3">
        <v>621</v>
      </c>
      <c r="B623" s="10" t="str">
        <f>"谢圣悦"</f>
        <v>谢圣悦</v>
      </c>
      <c r="C623" s="10" t="str">
        <f t="shared" si="112"/>
        <v>男</v>
      </c>
      <c r="D623" s="11" t="s">
        <v>558</v>
      </c>
      <c r="E623" s="10" t="s">
        <v>563</v>
      </c>
    </row>
    <row r="624" ht="14.25" customHeight="1" spans="1:5">
      <c r="A624" s="3">
        <v>622</v>
      </c>
      <c r="B624" s="10" t="str">
        <f>"张钦琦 "</f>
        <v>张钦琦 </v>
      </c>
      <c r="C624" s="10" t="str">
        <f t="shared" si="113"/>
        <v>女</v>
      </c>
      <c r="D624" s="11" t="s">
        <v>558</v>
      </c>
      <c r="E624" s="10" t="s">
        <v>564</v>
      </c>
    </row>
    <row r="625" ht="14.25" customHeight="1" spans="1:5">
      <c r="A625" s="3">
        <v>623</v>
      </c>
      <c r="B625" s="10" t="str">
        <f>"许继辉"</f>
        <v>许继辉</v>
      </c>
      <c r="C625" s="10" t="str">
        <f t="shared" ref="C625:C629" si="114">"男"</f>
        <v>男</v>
      </c>
      <c r="D625" s="11" t="s">
        <v>558</v>
      </c>
      <c r="E625" s="10" t="s">
        <v>565</v>
      </c>
    </row>
    <row r="626" ht="14.25" customHeight="1" spans="1:5">
      <c r="A626" s="3">
        <v>624</v>
      </c>
      <c r="B626" s="10" t="str">
        <f>"李秋萍"</f>
        <v>李秋萍</v>
      </c>
      <c r="C626" s="10" t="str">
        <f t="shared" ref="C626:C633" si="115">"女"</f>
        <v>女</v>
      </c>
      <c r="D626" s="11" t="s">
        <v>558</v>
      </c>
      <c r="E626" s="10" t="s">
        <v>566</v>
      </c>
    </row>
    <row r="627" ht="14.25" customHeight="1" spans="1:5">
      <c r="A627" s="3">
        <v>625</v>
      </c>
      <c r="B627" s="10" t="str">
        <f>"王正颖"</f>
        <v>王正颖</v>
      </c>
      <c r="C627" s="10" t="str">
        <f t="shared" si="115"/>
        <v>女</v>
      </c>
      <c r="D627" s="11" t="s">
        <v>558</v>
      </c>
      <c r="E627" s="10" t="s">
        <v>567</v>
      </c>
    </row>
    <row r="628" ht="14.25" customHeight="1" spans="1:5">
      <c r="A628" s="3">
        <v>626</v>
      </c>
      <c r="B628" s="10" t="str">
        <f>"羊祖平"</f>
        <v>羊祖平</v>
      </c>
      <c r="C628" s="10" t="str">
        <f t="shared" si="114"/>
        <v>男</v>
      </c>
      <c r="D628" s="11" t="s">
        <v>558</v>
      </c>
      <c r="E628" s="10" t="s">
        <v>568</v>
      </c>
    </row>
    <row r="629" ht="14.25" customHeight="1" spans="1:5">
      <c r="A629" s="3">
        <v>627</v>
      </c>
      <c r="B629" s="10" t="str">
        <f>"吴冠伟"</f>
        <v>吴冠伟</v>
      </c>
      <c r="C629" s="10" t="str">
        <f t="shared" si="114"/>
        <v>男</v>
      </c>
      <c r="D629" s="11" t="s">
        <v>558</v>
      </c>
      <c r="E629" s="10" t="s">
        <v>62</v>
      </c>
    </row>
    <row r="630" ht="14.25" customHeight="1" spans="1:5">
      <c r="A630" s="3">
        <v>628</v>
      </c>
      <c r="B630" s="10" t="str">
        <f>"符允兰"</f>
        <v>符允兰</v>
      </c>
      <c r="C630" s="10" t="str">
        <f t="shared" si="115"/>
        <v>女</v>
      </c>
      <c r="D630" s="11" t="s">
        <v>558</v>
      </c>
      <c r="E630" s="10" t="s">
        <v>569</v>
      </c>
    </row>
    <row r="631" ht="14.25" customHeight="1" spans="1:5">
      <c r="A631" s="3">
        <v>629</v>
      </c>
      <c r="B631" s="10" t="str">
        <f>"谢君绮"</f>
        <v>谢君绮</v>
      </c>
      <c r="C631" s="10" t="str">
        <f t="shared" si="115"/>
        <v>女</v>
      </c>
      <c r="D631" s="11" t="s">
        <v>558</v>
      </c>
      <c r="E631" s="10" t="s">
        <v>570</v>
      </c>
    </row>
    <row r="632" ht="14.25" customHeight="1" spans="1:5">
      <c r="A632" s="3">
        <v>630</v>
      </c>
      <c r="B632" s="10" t="str">
        <f>"李秋爱"</f>
        <v>李秋爱</v>
      </c>
      <c r="C632" s="10" t="str">
        <f t="shared" si="115"/>
        <v>女</v>
      </c>
      <c r="D632" s="11" t="s">
        <v>558</v>
      </c>
      <c r="E632" s="10" t="s">
        <v>571</v>
      </c>
    </row>
    <row r="633" ht="14.25" customHeight="1" spans="1:5">
      <c r="A633" s="3">
        <v>631</v>
      </c>
      <c r="B633" s="10" t="str">
        <f>"黎小芳"</f>
        <v>黎小芳</v>
      </c>
      <c r="C633" s="10" t="str">
        <f t="shared" si="115"/>
        <v>女</v>
      </c>
      <c r="D633" s="11" t="s">
        <v>558</v>
      </c>
      <c r="E633" s="10" t="s">
        <v>572</v>
      </c>
    </row>
    <row r="634" ht="14.25" customHeight="1" spans="1:5">
      <c r="A634" s="3">
        <v>632</v>
      </c>
      <c r="B634" s="10" t="str">
        <f>"陈鸿志"</f>
        <v>陈鸿志</v>
      </c>
      <c r="C634" s="10" t="str">
        <f t="shared" ref="C634:C639" si="116">"男"</f>
        <v>男</v>
      </c>
      <c r="D634" s="11" t="s">
        <v>558</v>
      </c>
      <c r="E634" s="10" t="s">
        <v>573</v>
      </c>
    </row>
    <row r="635" ht="14.25" customHeight="1" spans="1:5">
      <c r="A635" s="3">
        <v>633</v>
      </c>
      <c r="B635" s="10" t="str">
        <f>"万章燕"</f>
        <v>万章燕</v>
      </c>
      <c r="C635" s="10" t="str">
        <f t="shared" ref="C635:C638" si="117">"女"</f>
        <v>女</v>
      </c>
      <c r="D635" s="11" t="s">
        <v>558</v>
      </c>
      <c r="E635" s="10" t="s">
        <v>388</v>
      </c>
    </row>
    <row r="636" ht="14.25" customHeight="1" spans="1:5">
      <c r="A636" s="3">
        <v>634</v>
      </c>
      <c r="B636" s="10" t="str">
        <f>"何世婷"</f>
        <v>何世婷</v>
      </c>
      <c r="C636" s="10" t="str">
        <f t="shared" si="117"/>
        <v>女</v>
      </c>
      <c r="D636" s="11" t="s">
        <v>558</v>
      </c>
      <c r="E636" s="10" t="s">
        <v>298</v>
      </c>
    </row>
    <row r="637" ht="14.25" customHeight="1" spans="1:5">
      <c r="A637" s="3">
        <v>635</v>
      </c>
      <c r="B637" s="10" t="str">
        <f>"王广品"</f>
        <v>王广品</v>
      </c>
      <c r="C637" s="10" t="str">
        <f t="shared" si="116"/>
        <v>男</v>
      </c>
      <c r="D637" s="11" t="s">
        <v>558</v>
      </c>
      <c r="E637" s="10" t="s">
        <v>574</v>
      </c>
    </row>
    <row r="638" ht="14.25" customHeight="1" spans="1:5">
      <c r="A638" s="3">
        <v>636</v>
      </c>
      <c r="B638" s="10" t="str">
        <f>"符梦雯"</f>
        <v>符梦雯</v>
      </c>
      <c r="C638" s="10" t="str">
        <f t="shared" si="117"/>
        <v>女</v>
      </c>
      <c r="D638" s="11" t="s">
        <v>558</v>
      </c>
      <c r="E638" s="10" t="s">
        <v>463</v>
      </c>
    </row>
    <row r="639" ht="14.25" customHeight="1" spans="1:5">
      <c r="A639" s="3">
        <v>637</v>
      </c>
      <c r="B639" s="10" t="str">
        <f>"郑祖剑"</f>
        <v>郑祖剑</v>
      </c>
      <c r="C639" s="10" t="str">
        <f t="shared" si="116"/>
        <v>男</v>
      </c>
      <c r="D639" s="11" t="s">
        <v>558</v>
      </c>
      <c r="E639" s="10" t="s">
        <v>425</v>
      </c>
    </row>
    <row r="640" ht="14.25" customHeight="1" spans="1:5">
      <c r="A640" s="3">
        <v>638</v>
      </c>
      <c r="B640" s="10" t="str">
        <f>"吴梅妹"</f>
        <v>吴梅妹</v>
      </c>
      <c r="C640" s="10" t="str">
        <f t="shared" ref="C640:C646" si="118">"女"</f>
        <v>女</v>
      </c>
      <c r="D640" s="11" t="s">
        <v>558</v>
      </c>
      <c r="E640" s="10" t="s">
        <v>575</v>
      </c>
    </row>
    <row r="641" ht="14.25" customHeight="1" spans="1:5">
      <c r="A641" s="3">
        <v>639</v>
      </c>
      <c r="B641" s="10" t="str">
        <f>"黄金翠"</f>
        <v>黄金翠</v>
      </c>
      <c r="C641" s="10" t="str">
        <f t="shared" si="118"/>
        <v>女</v>
      </c>
      <c r="D641" s="11" t="s">
        <v>558</v>
      </c>
      <c r="E641" s="10" t="s">
        <v>576</v>
      </c>
    </row>
    <row r="642" ht="14.25" customHeight="1" spans="1:5">
      <c r="A642" s="3">
        <v>640</v>
      </c>
      <c r="B642" s="10" t="str">
        <f>"符水秀"</f>
        <v>符水秀</v>
      </c>
      <c r="C642" s="10" t="str">
        <f t="shared" si="118"/>
        <v>女</v>
      </c>
      <c r="D642" s="11" t="s">
        <v>558</v>
      </c>
      <c r="E642" s="10" t="s">
        <v>577</v>
      </c>
    </row>
    <row r="643" ht="14.25" customHeight="1" spans="1:5">
      <c r="A643" s="3">
        <v>641</v>
      </c>
      <c r="B643" s="10" t="str">
        <f>"归宇洁"</f>
        <v>归宇洁</v>
      </c>
      <c r="C643" s="10" t="str">
        <f t="shared" si="118"/>
        <v>女</v>
      </c>
      <c r="D643" s="11" t="s">
        <v>558</v>
      </c>
      <c r="E643" s="10" t="s">
        <v>465</v>
      </c>
    </row>
    <row r="644" ht="14.25" customHeight="1" spans="1:5">
      <c r="A644" s="3">
        <v>642</v>
      </c>
      <c r="B644" s="10" t="str">
        <f>"吴春转"</f>
        <v>吴春转</v>
      </c>
      <c r="C644" s="10" t="str">
        <f t="shared" si="118"/>
        <v>女</v>
      </c>
      <c r="D644" s="11" t="s">
        <v>558</v>
      </c>
      <c r="E644" s="10" t="s">
        <v>323</v>
      </c>
    </row>
    <row r="645" ht="14.25" customHeight="1" spans="1:5">
      <c r="A645" s="3">
        <v>643</v>
      </c>
      <c r="B645" s="10" t="str">
        <f>"许子敏"</f>
        <v>许子敏</v>
      </c>
      <c r="C645" s="10" t="str">
        <f t="shared" si="118"/>
        <v>女</v>
      </c>
      <c r="D645" s="11" t="s">
        <v>578</v>
      </c>
      <c r="E645" s="10" t="s">
        <v>579</v>
      </c>
    </row>
    <row r="646" ht="14.25" customHeight="1" spans="1:5">
      <c r="A646" s="3">
        <v>644</v>
      </c>
      <c r="B646" s="10" t="str">
        <f>"梁夏菁"</f>
        <v>梁夏菁</v>
      </c>
      <c r="C646" s="10" t="str">
        <f t="shared" si="118"/>
        <v>女</v>
      </c>
      <c r="D646" s="11" t="s">
        <v>578</v>
      </c>
      <c r="E646" s="10" t="s">
        <v>513</v>
      </c>
    </row>
    <row r="647" ht="14.25" customHeight="1" spans="1:5">
      <c r="A647" s="3">
        <v>645</v>
      </c>
      <c r="B647" s="10" t="str">
        <f>"薛胜林"</f>
        <v>薛胜林</v>
      </c>
      <c r="C647" s="10" t="str">
        <f t="shared" ref="C647:C652" si="119">"男"</f>
        <v>男</v>
      </c>
      <c r="D647" s="11" t="s">
        <v>578</v>
      </c>
      <c r="E647" s="10" t="s">
        <v>580</v>
      </c>
    </row>
    <row r="648" ht="14.25" customHeight="1" spans="1:5">
      <c r="A648" s="3">
        <v>646</v>
      </c>
      <c r="B648" s="10" t="str">
        <f>"周根智"</f>
        <v>周根智</v>
      </c>
      <c r="C648" s="10" t="str">
        <f t="shared" si="119"/>
        <v>男</v>
      </c>
      <c r="D648" s="11" t="s">
        <v>578</v>
      </c>
      <c r="E648" s="10" t="s">
        <v>581</v>
      </c>
    </row>
    <row r="649" ht="14.25" customHeight="1" spans="1:5">
      <c r="A649" s="3">
        <v>647</v>
      </c>
      <c r="B649" s="10" t="str">
        <f>"吴壮娜"</f>
        <v>吴壮娜</v>
      </c>
      <c r="C649" s="10" t="str">
        <f>"女"</f>
        <v>女</v>
      </c>
      <c r="D649" s="11" t="s">
        <v>578</v>
      </c>
      <c r="E649" s="10" t="s">
        <v>56</v>
      </c>
    </row>
    <row r="650" ht="14.25" customHeight="1" spans="1:5">
      <c r="A650" s="3">
        <v>648</v>
      </c>
      <c r="B650" s="10" t="str">
        <f>"黄家军"</f>
        <v>黄家军</v>
      </c>
      <c r="C650" s="10" t="str">
        <f t="shared" si="119"/>
        <v>男</v>
      </c>
      <c r="D650" s="11" t="s">
        <v>578</v>
      </c>
      <c r="E650" s="10" t="s">
        <v>582</v>
      </c>
    </row>
    <row r="651" ht="14.25" customHeight="1" spans="1:5">
      <c r="A651" s="3">
        <v>649</v>
      </c>
      <c r="B651" s="10" t="str">
        <f>"唐锦林"</f>
        <v>唐锦林</v>
      </c>
      <c r="C651" s="10" t="str">
        <f t="shared" si="119"/>
        <v>男</v>
      </c>
      <c r="D651" s="11" t="s">
        <v>578</v>
      </c>
      <c r="E651" s="10" t="s">
        <v>583</v>
      </c>
    </row>
    <row r="652" ht="14.25" customHeight="1" spans="1:5">
      <c r="A652" s="3">
        <v>650</v>
      </c>
      <c r="B652" s="10" t="str">
        <f>"羊钧"</f>
        <v>羊钧</v>
      </c>
      <c r="C652" s="10" t="str">
        <f t="shared" si="119"/>
        <v>男</v>
      </c>
      <c r="D652" s="11" t="s">
        <v>578</v>
      </c>
      <c r="E652" s="10" t="s">
        <v>584</v>
      </c>
    </row>
    <row r="653" ht="14.25" customHeight="1" spans="1:5">
      <c r="A653" s="3">
        <v>651</v>
      </c>
      <c r="B653" s="10" t="str">
        <f>"赵妹菊"</f>
        <v>赵妹菊</v>
      </c>
      <c r="C653" s="10" t="str">
        <f t="shared" ref="C653:C658" si="120">"女"</f>
        <v>女</v>
      </c>
      <c r="D653" s="11" t="s">
        <v>578</v>
      </c>
      <c r="E653" s="10" t="s">
        <v>163</v>
      </c>
    </row>
    <row r="654" ht="14.25" customHeight="1" spans="1:5">
      <c r="A654" s="3">
        <v>652</v>
      </c>
      <c r="B654" s="10" t="str">
        <f>"羊志膺"</f>
        <v>羊志膺</v>
      </c>
      <c r="C654" s="10" t="str">
        <f t="shared" ref="C654:C656" si="121">"男"</f>
        <v>男</v>
      </c>
      <c r="D654" s="11" t="s">
        <v>578</v>
      </c>
      <c r="E654" s="10" t="s">
        <v>585</v>
      </c>
    </row>
    <row r="655" ht="14.25" customHeight="1" spans="1:5">
      <c r="A655" s="3">
        <v>653</v>
      </c>
      <c r="B655" s="10" t="str">
        <f>"陈焕明"</f>
        <v>陈焕明</v>
      </c>
      <c r="C655" s="10" t="str">
        <f t="shared" si="121"/>
        <v>男</v>
      </c>
      <c r="D655" s="11" t="s">
        <v>578</v>
      </c>
      <c r="E655" s="10" t="s">
        <v>586</v>
      </c>
    </row>
    <row r="656" ht="14.25" customHeight="1" spans="1:5">
      <c r="A656" s="3">
        <v>654</v>
      </c>
      <c r="B656" s="10" t="str">
        <f>"符智亮"</f>
        <v>符智亮</v>
      </c>
      <c r="C656" s="10" t="str">
        <f t="shared" si="121"/>
        <v>男</v>
      </c>
      <c r="D656" s="11" t="s">
        <v>578</v>
      </c>
      <c r="E656" s="10" t="s">
        <v>332</v>
      </c>
    </row>
    <row r="657" ht="14.25" customHeight="1" spans="1:5">
      <c r="A657" s="3">
        <v>655</v>
      </c>
      <c r="B657" s="10" t="str">
        <f>"刘翠莲"</f>
        <v>刘翠莲</v>
      </c>
      <c r="C657" s="10" t="str">
        <f t="shared" si="120"/>
        <v>女</v>
      </c>
      <c r="D657" s="11" t="s">
        <v>578</v>
      </c>
      <c r="E657" s="10" t="s">
        <v>587</v>
      </c>
    </row>
    <row r="658" ht="14.25" customHeight="1" spans="1:5">
      <c r="A658" s="3">
        <v>656</v>
      </c>
      <c r="B658" s="10" t="str">
        <f>"陈秀珠"</f>
        <v>陈秀珠</v>
      </c>
      <c r="C658" s="10" t="str">
        <f t="shared" si="120"/>
        <v>女</v>
      </c>
      <c r="D658" s="11" t="s">
        <v>578</v>
      </c>
      <c r="E658" s="10" t="s">
        <v>588</v>
      </c>
    </row>
    <row r="659" ht="14.25" customHeight="1" spans="1:5">
      <c r="A659" s="3">
        <v>657</v>
      </c>
      <c r="B659" s="10" t="str">
        <f>"唐懿"</f>
        <v>唐懿</v>
      </c>
      <c r="C659" s="10" t="str">
        <f t="shared" ref="C659:C661" si="122">"男"</f>
        <v>男</v>
      </c>
      <c r="D659" s="11" t="s">
        <v>578</v>
      </c>
      <c r="E659" s="10" t="s">
        <v>589</v>
      </c>
    </row>
    <row r="660" ht="14.25" customHeight="1" spans="1:5">
      <c r="A660" s="3">
        <v>658</v>
      </c>
      <c r="B660" s="10" t="str">
        <f>"陈玉位"</f>
        <v>陈玉位</v>
      </c>
      <c r="C660" s="10" t="str">
        <f t="shared" si="122"/>
        <v>男</v>
      </c>
      <c r="D660" s="11" t="s">
        <v>578</v>
      </c>
      <c r="E660" s="10" t="s">
        <v>590</v>
      </c>
    </row>
    <row r="661" ht="14.25" customHeight="1" spans="1:5">
      <c r="A661" s="3">
        <v>659</v>
      </c>
      <c r="B661" s="10" t="str">
        <f>"陈大兴"</f>
        <v>陈大兴</v>
      </c>
      <c r="C661" s="10" t="str">
        <f t="shared" si="122"/>
        <v>男</v>
      </c>
      <c r="D661" s="11" t="s">
        <v>578</v>
      </c>
      <c r="E661" s="10" t="s">
        <v>431</v>
      </c>
    </row>
    <row r="662" ht="14.25" customHeight="1" spans="1:5">
      <c r="A662" s="3">
        <v>660</v>
      </c>
      <c r="B662" s="10" t="str">
        <f>"杨春妹"</f>
        <v>杨春妹</v>
      </c>
      <c r="C662" s="10" t="str">
        <f t="shared" ref="C662:C668" si="123">"女"</f>
        <v>女</v>
      </c>
      <c r="D662" s="11" t="s">
        <v>578</v>
      </c>
      <c r="E662" s="10" t="s">
        <v>21</v>
      </c>
    </row>
    <row r="663" ht="14.25" customHeight="1" spans="1:5">
      <c r="A663" s="3">
        <v>661</v>
      </c>
      <c r="B663" s="10" t="str">
        <f>"羊传姣"</f>
        <v>羊传姣</v>
      </c>
      <c r="C663" s="10" t="str">
        <f t="shared" si="123"/>
        <v>女</v>
      </c>
      <c r="D663" s="11" t="s">
        <v>578</v>
      </c>
      <c r="E663" s="10" t="s">
        <v>591</v>
      </c>
    </row>
    <row r="664" ht="14.25" customHeight="1" spans="1:5">
      <c r="A664" s="3">
        <v>662</v>
      </c>
      <c r="B664" s="10" t="str">
        <f>"谢世绵"</f>
        <v>谢世绵</v>
      </c>
      <c r="C664" s="10" t="str">
        <f t="shared" ref="C664:C671" si="124">"男"</f>
        <v>男</v>
      </c>
      <c r="D664" s="11" t="s">
        <v>578</v>
      </c>
      <c r="E664" s="10" t="s">
        <v>592</v>
      </c>
    </row>
    <row r="665" ht="14.25" customHeight="1" spans="1:5">
      <c r="A665" s="3">
        <v>663</v>
      </c>
      <c r="B665" s="10" t="str">
        <f>"刘伟强"</f>
        <v>刘伟强</v>
      </c>
      <c r="C665" s="10" t="str">
        <f t="shared" si="124"/>
        <v>男</v>
      </c>
      <c r="D665" s="11" t="s">
        <v>578</v>
      </c>
      <c r="E665" s="10" t="s">
        <v>593</v>
      </c>
    </row>
    <row r="666" ht="14.25" customHeight="1" spans="1:5">
      <c r="A666" s="3">
        <v>664</v>
      </c>
      <c r="B666" s="10" t="str">
        <f>"庞晴晴"</f>
        <v>庞晴晴</v>
      </c>
      <c r="C666" s="10" t="str">
        <f t="shared" si="123"/>
        <v>女</v>
      </c>
      <c r="D666" s="11" t="s">
        <v>594</v>
      </c>
      <c r="E666" s="10" t="s">
        <v>513</v>
      </c>
    </row>
    <row r="667" ht="14.25" customHeight="1" spans="1:5">
      <c r="A667" s="3">
        <v>665</v>
      </c>
      <c r="B667" s="10" t="str">
        <f>"周秋杨"</f>
        <v>周秋杨</v>
      </c>
      <c r="C667" s="10" t="str">
        <f t="shared" si="123"/>
        <v>女</v>
      </c>
      <c r="D667" s="11" t="s">
        <v>594</v>
      </c>
      <c r="E667" s="10" t="s">
        <v>322</v>
      </c>
    </row>
    <row r="668" ht="14.25" customHeight="1" spans="1:5">
      <c r="A668" s="3">
        <v>666</v>
      </c>
      <c r="B668" s="10" t="str">
        <f>"林兴菊"</f>
        <v>林兴菊</v>
      </c>
      <c r="C668" s="10" t="str">
        <f t="shared" si="123"/>
        <v>女</v>
      </c>
      <c r="D668" s="11" t="s">
        <v>594</v>
      </c>
      <c r="E668" s="10" t="s">
        <v>595</v>
      </c>
    </row>
    <row r="669" ht="14.25" customHeight="1" spans="1:5">
      <c r="A669" s="3">
        <v>667</v>
      </c>
      <c r="B669" s="10" t="str">
        <f>"符赞威"</f>
        <v>符赞威</v>
      </c>
      <c r="C669" s="10" t="str">
        <f t="shared" si="124"/>
        <v>男</v>
      </c>
      <c r="D669" s="11" t="s">
        <v>594</v>
      </c>
      <c r="E669" s="10" t="s">
        <v>596</v>
      </c>
    </row>
    <row r="670" ht="14.25" customHeight="1" spans="1:5">
      <c r="A670" s="3">
        <v>668</v>
      </c>
      <c r="B670" s="10" t="str">
        <f>"羊宝明"</f>
        <v>羊宝明</v>
      </c>
      <c r="C670" s="10" t="str">
        <f t="shared" si="124"/>
        <v>男</v>
      </c>
      <c r="D670" s="11" t="s">
        <v>594</v>
      </c>
      <c r="E670" s="10" t="s">
        <v>597</v>
      </c>
    </row>
    <row r="671" ht="14.25" customHeight="1" spans="1:5">
      <c r="A671" s="3">
        <v>669</v>
      </c>
      <c r="B671" s="10" t="str">
        <f>"骆日利"</f>
        <v>骆日利</v>
      </c>
      <c r="C671" s="10" t="str">
        <f t="shared" si="124"/>
        <v>男</v>
      </c>
      <c r="D671" s="11" t="s">
        <v>594</v>
      </c>
      <c r="E671" s="10" t="s">
        <v>598</v>
      </c>
    </row>
    <row r="672" ht="14.25" customHeight="1" spans="1:5">
      <c r="A672" s="3">
        <v>670</v>
      </c>
      <c r="B672" s="10" t="str">
        <f>"吴姝颖"</f>
        <v>吴姝颖</v>
      </c>
      <c r="C672" s="10" t="str">
        <f t="shared" ref="C672:C679" si="125">"女"</f>
        <v>女</v>
      </c>
      <c r="D672" s="11" t="s">
        <v>594</v>
      </c>
      <c r="E672" s="10" t="s">
        <v>235</v>
      </c>
    </row>
    <row r="673" ht="14.25" customHeight="1" spans="1:5">
      <c r="A673" s="3">
        <v>671</v>
      </c>
      <c r="B673" s="10" t="str">
        <f>"谢鑫馨"</f>
        <v>谢鑫馨</v>
      </c>
      <c r="C673" s="10" t="str">
        <f t="shared" si="125"/>
        <v>女</v>
      </c>
      <c r="D673" s="11" t="s">
        <v>594</v>
      </c>
      <c r="E673" s="10" t="s">
        <v>599</v>
      </c>
    </row>
    <row r="674" ht="14.25" customHeight="1" spans="1:5">
      <c r="A674" s="3">
        <v>672</v>
      </c>
      <c r="B674" s="10" t="str">
        <f>"陈尧"</f>
        <v>陈尧</v>
      </c>
      <c r="C674" s="10" t="str">
        <f>"男"</f>
        <v>男</v>
      </c>
      <c r="D674" s="11" t="s">
        <v>594</v>
      </c>
      <c r="E674" s="10" t="s">
        <v>600</v>
      </c>
    </row>
    <row r="675" ht="14.25" customHeight="1" spans="1:5">
      <c r="A675" s="3">
        <v>673</v>
      </c>
      <c r="B675" s="10" t="str">
        <f>"何佳"</f>
        <v>何佳</v>
      </c>
      <c r="C675" s="10" t="str">
        <f t="shared" si="125"/>
        <v>女</v>
      </c>
      <c r="D675" s="11" t="s">
        <v>594</v>
      </c>
      <c r="E675" s="10" t="s">
        <v>394</v>
      </c>
    </row>
    <row r="676" ht="14.25" customHeight="1" spans="1:5">
      <c r="A676" s="3">
        <v>674</v>
      </c>
      <c r="B676" s="10" t="str">
        <f>"石星星"</f>
        <v>石星星</v>
      </c>
      <c r="C676" s="10" t="str">
        <f t="shared" si="125"/>
        <v>女</v>
      </c>
      <c r="D676" s="11" t="s">
        <v>594</v>
      </c>
      <c r="E676" s="10" t="s">
        <v>601</v>
      </c>
    </row>
    <row r="677" ht="14.25" customHeight="1" spans="1:5">
      <c r="A677" s="3">
        <v>675</v>
      </c>
      <c r="B677" s="10" t="str">
        <f>"黄丽芳"</f>
        <v>黄丽芳</v>
      </c>
      <c r="C677" s="10" t="str">
        <f t="shared" si="125"/>
        <v>女</v>
      </c>
      <c r="D677" s="11" t="s">
        <v>594</v>
      </c>
      <c r="E677" s="10" t="s">
        <v>602</v>
      </c>
    </row>
    <row r="678" ht="14.25" customHeight="1" spans="1:5">
      <c r="A678" s="3">
        <v>676</v>
      </c>
      <c r="B678" s="10" t="str">
        <f>"林国英"</f>
        <v>林国英</v>
      </c>
      <c r="C678" s="10" t="str">
        <f t="shared" si="125"/>
        <v>女</v>
      </c>
      <c r="D678" s="11" t="s">
        <v>594</v>
      </c>
      <c r="E678" s="10" t="s">
        <v>501</v>
      </c>
    </row>
    <row r="679" ht="14.25" customHeight="1" spans="1:5">
      <c r="A679" s="3">
        <v>677</v>
      </c>
      <c r="B679" s="10" t="str">
        <f>"何贤姬"</f>
        <v>何贤姬</v>
      </c>
      <c r="C679" s="10" t="str">
        <f t="shared" si="125"/>
        <v>女</v>
      </c>
      <c r="D679" s="11" t="s">
        <v>594</v>
      </c>
      <c r="E679" s="10" t="s">
        <v>432</v>
      </c>
    </row>
    <row r="680" ht="14.25" customHeight="1" spans="1:5">
      <c r="A680" s="3">
        <v>678</v>
      </c>
      <c r="B680" s="10" t="str">
        <f>"王集博"</f>
        <v>王集博</v>
      </c>
      <c r="C680" s="10" t="str">
        <f>"男"</f>
        <v>男</v>
      </c>
      <c r="D680" s="11" t="s">
        <v>594</v>
      </c>
      <c r="E680" s="10" t="s">
        <v>603</v>
      </c>
    </row>
    <row r="681" ht="14.25" customHeight="1" spans="1:5">
      <c r="A681" s="3">
        <v>679</v>
      </c>
      <c r="B681" s="10" t="str">
        <f>"王为彩"</f>
        <v>王为彩</v>
      </c>
      <c r="C681" s="10" t="str">
        <f t="shared" ref="C681:C698" si="126">"女"</f>
        <v>女</v>
      </c>
      <c r="D681" s="11" t="s">
        <v>594</v>
      </c>
      <c r="E681" s="10" t="s">
        <v>276</v>
      </c>
    </row>
    <row r="682" ht="14.25" customHeight="1" spans="1:5">
      <c r="A682" s="3">
        <v>680</v>
      </c>
      <c r="B682" s="10" t="str">
        <f>"周秀慧"</f>
        <v>周秀慧</v>
      </c>
      <c r="C682" s="10" t="str">
        <f t="shared" si="126"/>
        <v>女</v>
      </c>
      <c r="D682" s="11" t="s">
        <v>594</v>
      </c>
      <c r="E682" s="10" t="s">
        <v>571</v>
      </c>
    </row>
    <row r="683" ht="14.25" customHeight="1" spans="1:5">
      <c r="A683" s="3">
        <v>681</v>
      </c>
      <c r="B683" s="10" t="str">
        <f>"牛嘉玲"</f>
        <v>牛嘉玲</v>
      </c>
      <c r="C683" s="10" t="str">
        <f t="shared" si="126"/>
        <v>女</v>
      </c>
      <c r="D683" s="11" t="s">
        <v>594</v>
      </c>
      <c r="E683" s="10" t="s">
        <v>159</v>
      </c>
    </row>
    <row r="684" ht="14.25" customHeight="1" spans="1:5">
      <c r="A684" s="3">
        <v>682</v>
      </c>
      <c r="B684" s="10" t="str">
        <f>"李美花"</f>
        <v>李美花</v>
      </c>
      <c r="C684" s="10" t="str">
        <f t="shared" si="126"/>
        <v>女</v>
      </c>
      <c r="D684" s="11" t="s">
        <v>594</v>
      </c>
      <c r="E684" s="10" t="s">
        <v>604</v>
      </c>
    </row>
    <row r="685" ht="14.25" customHeight="1" spans="1:5">
      <c r="A685" s="3">
        <v>683</v>
      </c>
      <c r="B685" s="10" t="str">
        <f>"陈英"</f>
        <v>陈英</v>
      </c>
      <c r="C685" s="10" t="str">
        <f t="shared" si="126"/>
        <v>女</v>
      </c>
      <c r="D685" s="11" t="s">
        <v>594</v>
      </c>
      <c r="E685" s="10" t="s">
        <v>402</v>
      </c>
    </row>
    <row r="686" ht="14.25" customHeight="1" spans="1:5">
      <c r="A686" s="3">
        <v>684</v>
      </c>
      <c r="B686" s="10" t="str">
        <f>"王银环"</f>
        <v>王银环</v>
      </c>
      <c r="C686" s="10" t="str">
        <f t="shared" si="126"/>
        <v>女</v>
      </c>
      <c r="D686" s="11" t="s">
        <v>594</v>
      </c>
      <c r="E686" s="10" t="s">
        <v>605</v>
      </c>
    </row>
    <row r="687" ht="14.25" customHeight="1" spans="1:5">
      <c r="A687" s="3">
        <v>685</v>
      </c>
      <c r="B687" s="10" t="str">
        <f>"吴翠姬"</f>
        <v>吴翠姬</v>
      </c>
      <c r="C687" s="10" t="str">
        <f t="shared" si="126"/>
        <v>女</v>
      </c>
      <c r="D687" s="11" t="s">
        <v>594</v>
      </c>
      <c r="E687" s="10" t="s">
        <v>7</v>
      </c>
    </row>
    <row r="688" ht="14.25" customHeight="1" spans="1:5">
      <c r="A688" s="3">
        <v>686</v>
      </c>
      <c r="B688" s="10" t="str">
        <f>"吴凌妹"</f>
        <v>吴凌妹</v>
      </c>
      <c r="C688" s="10" t="str">
        <f t="shared" si="126"/>
        <v>女</v>
      </c>
      <c r="D688" s="11" t="s">
        <v>594</v>
      </c>
      <c r="E688" s="10" t="s">
        <v>606</v>
      </c>
    </row>
    <row r="689" ht="14.25" customHeight="1" spans="1:5">
      <c r="A689" s="3">
        <v>687</v>
      </c>
      <c r="B689" s="10" t="str">
        <f>"曾海娟"</f>
        <v>曾海娟</v>
      </c>
      <c r="C689" s="10" t="str">
        <f t="shared" si="126"/>
        <v>女</v>
      </c>
      <c r="D689" s="11" t="s">
        <v>594</v>
      </c>
      <c r="E689" s="10" t="s">
        <v>420</v>
      </c>
    </row>
    <row r="690" ht="14.25" customHeight="1" spans="1:5">
      <c r="A690" s="3">
        <v>688</v>
      </c>
      <c r="B690" s="10" t="str">
        <f>"吴宜春"</f>
        <v>吴宜春</v>
      </c>
      <c r="C690" s="10" t="str">
        <f t="shared" si="126"/>
        <v>女</v>
      </c>
      <c r="D690" s="11" t="s">
        <v>594</v>
      </c>
      <c r="E690" s="10" t="s">
        <v>298</v>
      </c>
    </row>
    <row r="691" ht="14.25" customHeight="1" spans="1:5">
      <c r="A691" s="3">
        <v>689</v>
      </c>
      <c r="B691" s="10" t="str">
        <f>"黎善娥"</f>
        <v>黎善娥</v>
      </c>
      <c r="C691" s="10" t="str">
        <f t="shared" si="126"/>
        <v>女</v>
      </c>
      <c r="D691" s="11" t="s">
        <v>594</v>
      </c>
      <c r="E691" s="10" t="s">
        <v>607</v>
      </c>
    </row>
    <row r="692" ht="14.25" customHeight="1" spans="1:5">
      <c r="A692" s="3">
        <v>690</v>
      </c>
      <c r="B692" s="10" t="str">
        <f>"羊琼"</f>
        <v>羊琼</v>
      </c>
      <c r="C692" s="10" t="str">
        <f t="shared" si="126"/>
        <v>女</v>
      </c>
      <c r="D692" s="11" t="s">
        <v>594</v>
      </c>
      <c r="E692" s="10" t="s">
        <v>608</v>
      </c>
    </row>
    <row r="693" ht="14.25" customHeight="1" spans="1:5">
      <c r="A693" s="3">
        <v>691</v>
      </c>
      <c r="B693" s="10" t="str">
        <f>"李杏"</f>
        <v>李杏</v>
      </c>
      <c r="C693" s="10" t="str">
        <f t="shared" si="126"/>
        <v>女</v>
      </c>
      <c r="D693" s="11" t="s">
        <v>594</v>
      </c>
      <c r="E693" s="10" t="s">
        <v>609</v>
      </c>
    </row>
    <row r="694" ht="14.25" customHeight="1" spans="1:5">
      <c r="A694" s="3">
        <v>692</v>
      </c>
      <c r="B694" s="10" t="str">
        <f>"刘青青"</f>
        <v>刘青青</v>
      </c>
      <c r="C694" s="10" t="str">
        <f t="shared" si="126"/>
        <v>女</v>
      </c>
      <c r="D694" s="11" t="s">
        <v>594</v>
      </c>
      <c r="E694" s="10" t="s">
        <v>610</v>
      </c>
    </row>
    <row r="695" ht="14.25" customHeight="1" spans="1:5">
      <c r="A695" s="3">
        <v>693</v>
      </c>
      <c r="B695" s="10" t="str">
        <f>"吴玉妃"</f>
        <v>吴玉妃</v>
      </c>
      <c r="C695" s="10" t="str">
        <f t="shared" si="126"/>
        <v>女</v>
      </c>
      <c r="D695" s="11" t="s">
        <v>594</v>
      </c>
      <c r="E695" s="10" t="s">
        <v>611</v>
      </c>
    </row>
    <row r="696" ht="14.25" customHeight="1" spans="1:5">
      <c r="A696" s="3">
        <v>694</v>
      </c>
      <c r="B696" s="10" t="str">
        <f>"陈婆娟"</f>
        <v>陈婆娟</v>
      </c>
      <c r="C696" s="10" t="str">
        <f t="shared" si="126"/>
        <v>女</v>
      </c>
      <c r="D696" s="11" t="s">
        <v>612</v>
      </c>
      <c r="E696" s="10" t="s">
        <v>9</v>
      </c>
    </row>
    <row r="697" ht="14.25" customHeight="1" spans="1:5">
      <c r="A697" s="3">
        <v>695</v>
      </c>
      <c r="B697" s="10" t="str">
        <f>"刘沐瑶"</f>
        <v>刘沐瑶</v>
      </c>
      <c r="C697" s="10" t="str">
        <f t="shared" si="126"/>
        <v>女</v>
      </c>
      <c r="D697" s="11" t="s">
        <v>612</v>
      </c>
      <c r="E697" s="10" t="s">
        <v>613</v>
      </c>
    </row>
    <row r="698" ht="14.25" customHeight="1" spans="1:5">
      <c r="A698" s="3">
        <v>696</v>
      </c>
      <c r="B698" s="10" t="str">
        <f>"唐庆慧"</f>
        <v>唐庆慧</v>
      </c>
      <c r="C698" s="10" t="str">
        <f t="shared" si="126"/>
        <v>女</v>
      </c>
      <c r="D698" s="11" t="s">
        <v>612</v>
      </c>
      <c r="E698" s="10" t="s">
        <v>504</v>
      </c>
    </row>
    <row r="699" ht="14.25" customHeight="1" spans="1:5">
      <c r="A699" s="3">
        <v>697</v>
      </c>
      <c r="B699" s="10" t="s">
        <v>614</v>
      </c>
      <c r="C699" s="10" t="s">
        <v>615</v>
      </c>
      <c r="D699" s="11" t="s">
        <v>612</v>
      </c>
      <c r="E699" s="10" t="s">
        <v>616</v>
      </c>
    </row>
    <row r="700" ht="14.25" customHeight="1" spans="1:5">
      <c r="A700" s="3">
        <v>698</v>
      </c>
      <c r="B700" s="10" t="str">
        <f>"羊美萍"</f>
        <v>羊美萍</v>
      </c>
      <c r="C700" s="10" t="str">
        <f t="shared" ref="C700:C709" si="127">"女"</f>
        <v>女</v>
      </c>
      <c r="D700" s="11" t="s">
        <v>617</v>
      </c>
      <c r="E700" s="10" t="s">
        <v>618</v>
      </c>
    </row>
    <row r="701" ht="14.25" customHeight="1" spans="1:5">
      <c r="A701" s="3">
        <v>699</v>
      </c>
      <c r="B701" s="10" t="str">
        <f>"陈桂妃"</f>
        <v>陈桂妃</v>
      </c>
      <c r="C701" s="10" t="str">
        <f t="shared" si="127"/>
        <v>女</v>
      </c>
      <c r="D701" s="11" t="s">
        <v>617</v>
      </c>
      <c r="E701" s="10" t="s">
        <v>619</v>
      </c>
    </row>
    <row r="702" ht="14.25" customHeight="1" spans="1:5">
      <c r="A702" s="3">
        <v>700</v>
      </c>
      <c r="B702" s="10" t="str">
        <f>"符永佳"</f>
        <v>符永佳</v>
      </c>
      <c r="C702" s="10" t="str">
        <f t="shared" si="127"/>
        <v>女</v>
      </c>
      <c r="D702" s="11" t="s">
        <v>617</v>
      </c>
      <c r="E702" s="10" t="s">
        <v>10</v>
      </c>
    </row>
    <row r="703" ht="14.25" customHeight="1" spans="1:5">
      <c r="A703" s="3">
        <v>701</v>
      </c>
      <c r="B703" s="10" t="str">
        <f>"王新如"</f>
        <v>王新如</v>
      </c>
      <c r="C703" s="10" t="str">
        <f t="shared" si="127"/>
        <v>女</v>
      </c>
      <c r="D703" s="11" t="s">
        <v>617</v>
      </c>
      <c r="E703" s="10" t="s">
        <v>620</v>
      </c>
    </row>
    <row r="704" ht="14.25" customHeight="1" spans="1:5">
      <c r="A704" s="3">
        <v>702</v>
      </c>
      <c r="B704" s="10" t="str">
        <f>"余畅顺"</f>
        <v>余畅顺</v>
      </c>
      <c r="C704" s="10" t="str">
        <f t="shared" si="127"/>
        <v>女</v>
      </c>
      <c r="D704" s="11" t="s">
        <v>617</v>
      </c>
      <c r="E704" s="10" t="s">
        <v>621</v>
      </c>
    </row>
    <row r="705" ht="14.25" customHeight="1" spans="1:5">
      <c r="A705" s="3">
        <v>703</v>
      </c>
      <c r="B705" s="10" t="str">
        <f>"陈月玲"</f>
        <v>陈月玲</v>
      </c>
      <c r="C705" s="10" t="str">
        <f t="shared" si="127"/>
        <v>女</v>
      </c>
      <c r="D705" s="11" t="s">
        <v>617</v>
      </c>
      <c r="E705" s="10" t="s">
        <v>622</v>
      </c>
    </row>
    <row r="706" ht="14.25" customHeight="1" spans="1:5">
      <c r="A706" s="3">
        <v>704</v>
      </c>
      <c r="B706" s="10" t="str">
        <f>"何思雨"</f>
        <v>何思雨</v>
      </c>
      <c r="C706" s="10" t="str">
        <f t="shared" si="127"/>
        <v>女</v>
      </c>
      <c r="D706" s="11" t="s">
        <v>617</v>
      </c>
      <c r="E706" s="10" t="s">
        <v>623</v>
      </c>
    </row>
    <row r="707" ht="14.25" customHeight="1" spans="1:5">
      <c r="A707" s="3">
        <v>705</v>
      </c>
      <c r="B707" s="10" t="str">
        <f>"王小莹"</f>
        <v>王小莹</v>
      </c>
      <c r="C707" s="10" t="str">
        <f t="shared" si="127"/>
        <v>女</v>
      </c>
      <c r="D707" s="11" t="s">
        <v>617</v>
      </c>
      <c r="E707" s="10" t="s">
        <v>213</v>
      </c>
    </row>
    <row r="708" ht="14.25" customHeight="1" spans="1:5">
      <c r="A708" s="3">
        <v>706</v>
      </c>
      <c r="B708" s="10" t="str">
        <f>"羊月娥"</f>
        <v>羊月娥</v>
      </c>
      <c r="C708" s="10" t="str">
        <f t="shared" si="127"/>
        <v>女</v>
      </c>
      <c r="D708" s="11" t="s">
        <v>617</v>
      </c>
      <c r="E708" s="10" t="s">
        <v>293</v>
      </c>
    </row>
    <row r="709" ht="14.25" customHeight="1" spans="1:5">
      <c r="A709" s="3">
        <v>707</v>
      </c>
      <c r="B709" s="10" t="str">
        <f>"甘燕"</f>
        <v>甘燕</v>
      </c>
      <c r="C709" s="10" t="str">
        <f t="shared" si="127"/>
        <v>女</v>
      </c>
      <c r="D709" s="11" t="s">
        <v>617</v>
      </c>
      <c r="E709" s="10" t="s">
        <v>358</v>
      </c>
    </row>
    <row r="710" ht="14.25" customHeight="1" spans="1:5">
      <c r="A710" s="3">
        <v>708</v>
      </c>
      <c r="B710" s="10" t="str">
        <f>"羊位民"</f>
        <v>羊位民</v>
      </c>
      <c r="C710" s="10" t="str">
        <f>"男"</f>
        <v>男</v>
      </c>
      <c r="D710" s="11" t="s">
        <v>617</v>
      </c>
      <c r="E710" s="10" t="s">
        <v>624</v>
      </c>
    </row>
    <row r="711" ht="14.25" customHeight="1" spans="1:5">
      <c r="A711" s="3">
        <v>709</v>
      </c>
      <c r="B711" s="10" t="str">
        <f>"麦嘉颖"</f>
        <v>麦嘉颖</v>
      </c>
      <c r="C711" s="10" t="str">
        <f t="shared" ref="C711:C720" si="128">"女"</f>
        <v>女</v>
      </c>
      <c r="D711" s="11" t="s">
        <v>617</v>
      </c>
      <c r="E711" s="10" t="s">
        <v>625</v>
      </c>
    </row>
    <row r="712" ht="14.25" customHeight="1" spans="1:5">
      <c r="A712" s="3">
        <v>710</v>
      </c>
      <c r="B712" s="10" t="str">
        <f>"王冠南"</f>
        <v>王冠南</v>
      </c>
      <c r="C712" s="10" t="str">
        <f>"男"</f>
        <v>男</v>
      </c>
      <c r="D712" s="11" t="s">
        <v>617</v>
      </c>
      <c r="E712" s="10" t="s">
        <v>626</v>
      </c>
    </row>
    <row r="713" ht="14.25" customHeight="1" spans="1:5">
      <c r="A713" s="3">
        <v>711</v>
      </c>
      <c r="B713" s="10" t="str">
        <f>"符春乾"</f>
        <v>符春乾</v>
      </c>
      <c r="C713" s="10" t="str">
        <f t="shared" si="128"/>
        <v>女</v>
      </c>
      <c r="D713" s="11" t="s">
        <v>617</v>
      </c>
      <c r="E713" s="10" t="s">
        <v>295</v>
      </c>
    </row>
    <row r="714" ht="14.25" customHeight="1" spans="1:5">
      <c r="A714" s="3">
        <v>712</v>
      </c>
      <c r="B714" s="10" t="str">
        <f>"黎焕丽"</f>
        <v>黎焕丽</v>
      </c>
      <c r="C714" s="10" t="str">
        <f t="shared" si="128"/>
        <v>女</v>
      </c>
      <c r="D714" s="11" t="s">
        <v>617</v>
      </c>
      <c r="E714" s="10" t="s">
        <v>307</v>
      </c>
    </row>
    <row r="715" ht="14.25" customHeight="1" spans="1:5">
      <c r="A715" s="3">
        <v>713</v>
      </c>
      <c r="B715" s="10" t="str">
        <f>"李路娜"</f>
        <v>李路娜</v>
      </c>
      <c r="C715" s="10" t="str">
        <f t="shared" si="128"/>
        <v>女</v>
      </c>
      <c r="D715" s="11" t="s">
        <v>617</v>
      </c>
      <c r="E715" s="10" t="s">
        <v>627</v>
      </c>
    </row>
    <row r="716" ht="14.25" customHeight="1" spans="1:5">
      <c r="A716" s="3">
        <v>714</v>
      </c>
      <c r="B716" s="10" t="str">
        <f>"童钰嘉"</f>
        <v>童钰嘉</v>
      </c>
      <c r="C716" s="10" t="str">
        <f t="shared" si="128"/>
        <v>女</v>
      </c>
      <c r="D716" s="11" t="s">
        <v>617</v>
      </c>
      <c r="E716" s="10" t="s">
        <v>52</v>
      </c>
    </row>
    <row r="717" ht="14.25" customHeight="1" spans="1:5">
      <c r="A717" s="3">
        <v>715</v>
      </c>
      <c r="B717" s="10" t="str">
        <f>"陈善亮"</f>
        <v>陈善亮</v>
      </c>
      <c r="C717" s="10" t="str">
        <f t="shared" si="128"/>
        <v>女</v>
      </c>
      <c r="D717" s="11" t="s">
        <v>617</v>
      </c>
      <c r="E717" s="10" t="s">
        <v>628</v>
      </c>
    </row>
    <row r="718" ht="14.25" customHeight="1" spans="1:5">
      <c r="A718" s="3">
        <v>716</v>
      </c>
      <c r="B718" s="10" t="str">
        <f>"符允秀"</f>
        <v>符允秀</v>
      </c>
      <c r="C718" s="10" t="str">
        <f t="shared" si="128"/>
        <v>女</v>
      </c>
      <c r="D718" s="11" t="s">
        <v>617</v>
      </c>
      <c r="E718" s="10" t="s">
        <v>629</v>
      </c>
    </row>
    <row r="719" ht="14.25" customHeight="1" spans="1:5">
      <c r="A719" s="3">
        <v>717</v>
      </c>
      <c r="B719" s="10" t="str">
        <f>"王玉净"</f>
        <v>王玉净</v>
      </c>
      <c r="C719" s="10" t="str">
        <f t="shared" si="128"/>
        <v>女</v>
      </c>
      <c r="D719" s="11" t="s">
        <v>617</v>
      </c>
      <c r="E719" s="10" t="s">
        <v>630</v>
      </c>
    </row>
    <row r="720" ht="14.25" customHeight="1" spans="1:5">
      <c r="A720" s="3">
        <v>718</v>
      </c>
      <c r="B720" s="10" t="str">
        <f>"羊文秋"</f>
        <v>羊文秋</v>
      </c>
      <c r="C720" s="10" t="str">
        <f t="shared" si="128"/>
        <v>女</v>
      </c>
      <c r="D720" s="11" t="s">
        <v>617</v>
      </c>
      <c r="E720" s="10" t="s">
        <v>631</v>
      </c>
    </row>
    <row r="721" ht="14.25" customHeight="1" spans="1:5">
      <c r="A721" s="3">
        <v>719</v>
      </c>
      <c r="B721" s="10" t="str">
        <f>"陈海龙"</f>
        <v>陈海龙</v>
      </c>
      <c r="C721" s="10" t="str">
        <f>"男"</f>
        <v>男</v>
      </c>
      <c r="D721" s="11" t="s">
        <v>617</v>
      </c>
      <c r="E721" s="10" t="s">
        <v>632</v>
      </c>
    </row>
    <row r="722" ht="14.25" customHeight="1" spans="1:5">
      <c r="A722" s="3">
        <v>720</v>
      </c>
      <c r="B722" s="10" t="str">
        <f>"王桃瑞"</f>
        <v>王桃瑞</v>
      </c>
      <c r="C722" s="10" t="str">
        <f t="shared" ref="C722:C727" si="129">"女"</f>
        <v>女</v>
      </c>
      <c r="D722" s="11" t="s">
        <v>617</v>
      </c>
      <c r="E722" s="10" t="s">
        <v>633</v>
      </c>
    </row>
    <row r="723" ht="14.25" customHeight="1" spans="1:5">
      <c r="A723" s="3">
        <v>721</v>
      </c>
      <c r="B723" s="10" t="str">
        <f>"黎必腾"</f>
        <v>黎必腾</v>
      </c>
      <c r="C723" s="10" t="str">
        <f>"男"</f>
        <v>男</v>
      </c>
      <c r="D723" s="11" t="s">
        <v>617</v>
      </c>
      <c r="E723" s="10" t="s">
        <v>634</v>
      </c>
    </row>
    <row r="724" ht="14.25" customHeight="1" spans="1:5">
      <c r="A724" s="3">
        <v>722</v>
      </c>
      <c r="B724" s="10" t="str">
        <f>"唐丽妃"</f>
        <v>唐丽妃</v>
      </c>
      <c r="C724" s="10" t="str">
        <f t="shared" si="129"/>
        <v>女</v>
      </c>
      <c r="D724" s="11" t="s">
        <v>617</v>
      </c>
      <c r="E724" s="10" t="s">
        <v>635</v>
      </c>
    </row>
    <row r="725" ht="14.25" customHeight="1" spans="1:5">
      <c r="A725" s="3">
        <v>723</v>
      </c>
      <c r="B725" s="10" t="str">
        <f>"符壮月"</f>
        <v>符壮月</v>
      </c>
      <c r="C725" s="10" t="str">
        <f t="shared" si="129"/>
        <v>女</v>
      </c>
      <c r="D725" s="11" t="s">
        <v>617</v>
      </c>
      <c r="E725" s="10" t="s">
        <v>309</v>
      </c>
    </row>
    <row r="726" ht="14.25" customHeight="1" spans="1:5">
      <c r="A726" s="3">
        <v>724</v>
      </c>
      <c r="B726" s="10" t="str">
        <f>"蒲妹妹"</f>
        <v>蒲妹妹</v>
      </c>
      <c r="C726" s="10" t="str">
        <f t="shared" si="129"/>
        <v>女</v>
      </c>
      <c r="D726" s="11" t="s">
        <v>617</v>
      </c>
      <c r="E726" s="10" t="s">
        <v>636</v>
      </c>
    </row>
    <row r="727" ht="14.25" customHeight="1" spans="1:5">
      <c r="A727" s="3">
        <v>725</v>
      </c>
      <c r="B727" s="10" t="str">
        <f>"刘玫易"</f>
        <v>刘玫易</v>
      </c>
      <c r="C727" s="10" t="str">
        <f t="shared" si="129"/>
        <v>女</v>
      </c>
      <c r="D727" s="11" t="s">
        <v>617</v>
      </c>
      <c r="E727" s="10" t="s">
        <v>214</v>
      </c>
    </row>
    <row r="728" ht="14.25" customHeight="1" spans="1:5">
      <c r="A728" s="3">
        <v>726</v>
      </c>
      <c r="B728" s="10" t="str">
        <f>"许禄辉"</f>
        <v>许禄辉</v>
      </c>
      <c r="C728" s="10" t="str">
        <f>"男"</f>
        <v>男</v>
      </c>
      <c r="D728" s="11" t="s">
        <v>617</v>
      </c>
      <c r="E728" s="10" t="s">
        <v>637</v>
      </c>
    </row>
    <row r="729" ht="14.25" customHeight="1" spans="1:5">
      <c r="A729" s="3">
        <v>727</v>
      </c>
      <c r="B729" s="10" t="str">
        <f>"伍燕敏"</f>
        <v>伍燕敏</v>
      </c>
      <c r="C729" s="10" t="str">
        <f t="shared" ref="C729:C733" si="130">"女"</f>
        <v>女</v>
      </c>
      <c r="D729" s="11" t="s">
        <v>617</v>
      </c>
      <c r="E729" s="10" t="s">
        <v>404</v>
      </c>
    </row>
    <row r="730" ht="14.25" customHeight="1" spans="1:5">
      <c r="A730" s="3">
        <v>728</v>
      </c>
      <c r="B730" s="10" t="str">
        <f>"郑继周"</f>
        <v>郑继周</v>
      </c>
      <c r="C730" s="10" t="str">
        <f>"男"</f>
        <v>男</v>
      </c>
      <c r="D730" s="11" t="s">
        <v>617</v>
      </c>
      <c r="E730" s="10" t="s">
        <v>638</v>
      </c>
    </row>
    <row r="731" ht="14.25" customHeight="1" spans="1:5">
      <c r="A731" s="3">
        <v>729</v>
      </c>
      <c r="B731" s="10" t="str">
        <f>"张瑜文"</f>
        <v>张瑜文</v>
      </c>
      <c r="C731" s="10" t="str">
        <f t="shared" si="130"/>
        <v>女</v>
      </c>
      <c r="D731" s="11" t="s">
        <v>617</v>
      </c>
      <c r="E731" s="10" t="s">
        <v>639</v>
      </c>
    </row>
    <row r="732" ht="14.25" customHeight="1" spans="1:5">
      <c r="A732" s="3">
        <v>730</v>
      </c>
      <c r="B732" s="10" t="str">
        <f>"戴遥汐"</f>
        <v>戴遥汐</v>
      </c>
      <c r="C732" s="10" t="str">
        <f t="shared" si="130"/>
        <v>女</v>
      </c>
      <c r="D732" s="11" t="s">
        <v>617</v>
      </c>
      <c r="E732" s="10" t="s">
        <v>38</v>
      </c>
    </row>
    <row r="733" ht="14.25" customHeight="1" spans="1:5">
      <c r="A733" s="3">
        <v>731</v>
      </c>
      <c r="B733" s="10" t="str">
        <f>"陈莹欣"</f>
        <v>陈莹欣</v>
      </c>
      <c r="C733" s="10" t="str">
        <f t="shared" si="130"/>
        <v>女</v>
      </c>
      <c r="D733" s="11" t="s">
        <v>617</v>
      </c>
      <c r="E733" s="10" t="s">
        <v>640</v>
      </c>
    </row>
    <row r="734" ht="14.25" customHeight="1" spans="1:5">
      <c r="A734" s="3">
        <v>732</v>
      </c>
      <c r="B734" s="10" t="str">
        <f>"吴振威"</f>
        <v>吴振威</v>
      </c>
      <c r="C734" s="10" t="str">
        <f>"男"</f>
        <v>男</v>
      </c>
      <c r="D734" s="11" t="s">
        <v>617</v>
      </c>
      <c r="E734" s="10" t="s">
        <v>641</v>
      </c>
    </row>
    <row r="735" ht="14.25" customHeight="1" spans="1:5">
      <c r="A735" s="3">
        <v>733</v>
      </c>
      <c r="B735" s="10" t="str">
        <f>"何贤榴"</f>
        <v>何贤榴</v>
      </c>
      <c r="C735" s="10" t="str">
        <f t="shared" ref="C735:C739" si="131">"女"</f>
        <v>女</v>
      </c>
      <c r="D735" s="11" t="s">
        <v>617</v>
      </c>
      <c r="E735" s="10" t="s">
        <v>642</v>
      </c>
    </row>
    <row r="736" ht="14.25" customHeight="1" spans="1:5">
      <c r="A736" s="3">
        <v>734</v>
      </c>
      <c r="B736" s="10" t="str">
        <f>"钱惠满"</f>
        <v>钱惠满</v>
      </c>
      <c r="C736" s="10" t="str">
        <f t="shared" si="131"/>
        <v>女</v>
      </c>
      <c r="D736" s="11" t="s">
        <v>617</v>
      </c>
      <c r="E736" s="10" t="s">
        <v>411</v>
      </c>
    </row>
    <row r="737" ht="14.25" customHeight="1" spans="1:5">
      <c r="A737" s="3">
        <v>735</v>
      </c>
      <c r="B737" s="10" t="str">
        <f>"羊秋桂"</f>
        <v>羊秋桂</v>
      </c>
      <c r="C737" s="10" t="str">
        <f t="shared" si="131"/>
        <v>女</v>
      </c>
      <c r="D737" s="11" t="s">
        <v>617</v>
      </c>
      <c r="E737" s="10" t="s">
        <v>643</v>
      </c>
    </row>
    <row r="738" ht="14.25" customHeight="1" spans="1:5">
      <c r="A738" s="3">
        <v>736</v>
      </c>
      <c r="B738" s="10" t="str">
        <f>"麦锦霞"</f>
        <v>麦锦霞</v>
      </c>
      <c r="C738" s="10" t="str">
        <f t="shared" si="131"/>
        <v>女</v>
      </c>
      <c r="D738" s="11" t="s">
        <v>617</v>
      </c>
      <c r="E738" s="10" t="s">
        <v>644</v>
      </c>
    </row>
    <row r="739" ht="14.25" customHeight="1" spans="1:5">
      <c r="A739" s="3">
        <v>737</v>
      </c>
      <c r="B739" s="10" t="str">
        <f>"吴春萱"</f>
        <v>吴春萱</v>
      </c>
      <c r="C739" s="10" t="str">
        <f t="shared" si="131"/>
        <v>女</v>
      </c>
      <c r="D739" s="11" t="s">
        <v>617</v>
      </c>
      <c r="E739" s="10" t="s">
        <v>645</v>
      </c>
    </row>
    <row r="740" ht="14.25" customHeight="1" spans="1:5">
      <c r="A740" s="3">
        <v>738</v>
      </c>
      <c r="B740" s="10" t="str">
        <f>"詹其多"</f>
        <v>詹其多</v>
      </c>
      <c r="C740" s="10" t="str">
        <f t="shared" ref="C740:C746" si="132">"男"</f>
        <v>男</v>
      </c>
      <c r="D740" s="11" t="s">
        <v>617</v>
      </c>
      <c r="E740" s="10" t="s">
        <v>646</v>
      </c>
    </row>
    <row r="741" ht="14.25" customHeight="1" spans="1:5">
      <c r="A741" s="3">
        <v>739</v>
      </c>
      <c r="B741" s="10" t="str">
        <f>"李天英"</f>
        <v>李天英</v>
      </c>
      <c r="C741" s="10" t="str">
        <f>"女"</f>
        <v>女</v>
      </c>
      <c r="D741" s="11" t="s">
        <v>617</v>
      </c>
      <c r="E741" s="10" t="s">
        <v>313</v>
      </c>
    </row>
    <row r="742" ht="14.25" customHeight="1" spans="1:5">
      <c r="A742" s="3">
        <v>740</v>
      </c>
      <c r="B742" s="10" t="str">
        <f>"瞿俊强"</f>
        <v>瞿俊强</v>
      </c>
      <c r="C742" s="10" t="str">
        <f t="shared" si="132"/>
        <v>男</v>
      </c>
      <c r="D742" s="11" t="s">
        <v>617</v>
      </c>
      <c r="E742" s="10" t="s">
        <v>647</v>
      </c>
    </row>
    <row r="743" ht="14.25" customHeight="1" spans="1:5">
      <c r="A743" s="3">
        <v>741</v>
      </c>
      <c r="B743" s="10" t="str">
        <f>"黎日花"</f>
        <v>黎日花</v>
      </c>
      <c r="C743" s="10" t="str">
        <f>"女"</f>
        <v>女</v>
      </c>
      <c r="D743" s="11" t="s">
        <v>617</v>
      </c>
      <c r="E743" s="10" t="s">
        <v>648</v>
      </c>
    </row>
    <row r="744" ht="14.25" customHeight="1" spans="1:5">
      <c r="A744" s="3">
        <v>742</v>
      </c>
      <c r="B744" s="10" t="str">
        <f>"陈焕波"</f>
        <v>陈焕波</v>
      </c>
      <c r="C744" s="10" t="str">
        <f t="shared" si="132"/>
        <v>男</v>
      </c>
      <c r="D744" s="11" t="s">
        <v>617</v>
      </c>
      <c r="E744" s="10" t="s">
        <v>191</v>
      </c>
    </row>
    <row r="745" ht="14.25" customHeight="1" spans="1:5">
      <c r="A745" s="3">
        <v>743</v>
      </c>
      <c r="B745" s="10" t="str">
        <f>"林靖程"</f>
        <v>林靖程</v>
      </c>
      <c r="C745" s="10" t="str">
        <f t="shared" si="132"/>
        <v>男</v>
      </c>
      <c r="D745" s="11" t="s">
        <v>617</v>
      </c>
      <c r="E745" s="10" t="s">
        <v>475</v>
      </c>
    </row>
    <row r="746" ht="14.25" customHeight="1" spans="1:5">
      <c r="A746" s="3">
        <v>744</v>
      </c>
      <c r="B746" s="10" t="str">
        <f>"林树本"</f>
        <v>林树本</v>
      </c>
      <c r="C746" s="10" t="str">
        <f t="shared" si="132"/>
        <v>男</v>
      </c>
      <c r="D746" s="11" t="s">
        <v>617</v>
      </c>
      <c r="E746" s="10" t="s">
        <v>649</v>
      </c>
    </row>
    <row r="747" ht="14.25" customHeight="1" spans="1:5">
      <c r="A747" s="3">
        <v>745</v>
      </c>
      <c r="B747" s="10" t="str">
        <f>"陈洪燕"</f>
        <v>陈洪燕</v>
      </c>
      <c r="C747" s="10" t="str">
        <f t="shared" ref="C747:C751" si="133">"女"</f>
        <v>女</v>
      </c>
      <c r="D747" s="11" t="s">
        <v>617</v>
      </c>
      <c r="E747" s="10" t="s">
        <v>390</v>
      </c>
    </row>
    <row r="748" ht="14.25" customHeight="1" spans="1:5">
      <c r="A748" s="3">
        <v>746</v>
      </c>
      <c r="B748" s="10" t="str">
        <f>"邓传威"</f>
        <v>邓传威</v>
      </c>
      <c r="C748" s="10" t="str">
        <f>"男"</f>
        <v>男</v>
      </c>
      <c r="D748" s="11" t="s">
        <v>617</v>
      </c>
      <c r="E748" s="10" t="s">
        <v>650</v>
      </c>
    </row>
    <row r="749" ht="14.25" customHeight="1" spans="1:5">
      <c r="A749" s="3">
        <v>747</v>
      </c>
      <c r="B749" s="10" t="str">
        <f>"郑丽欣"</f>
        <v>郑丽欣</v>
      </c>
      <c r="C749" s="10" t="str">
        <f t="shared" si="133"/>
        <v>女</v>
      </c>
      <c r="D749" s="11" t="s">
        <v>617</v>
      </c>
      <c r="E749" s="10" t="s">
        <v>539</v>
      </c>
    </row>
    <row r="750" ht="14.25" customHeight="1" spans="1:5">
      <c r="A750" s="3">
        <v>748</v>
      </c>
      <c r="B750" s="10" t="str">
        <f>"何应玉"</f>
        <v>何应玉</v>
      </c>
      <c r="C750" s="10" t="str">
        <f t="shared" si="133"/>
        <v>女</v>
      </c>
      <c r="D750" s="11" t="s">
        <v>617</v>
      </c>
      <c r="E750" s="10" t="s">
        <v>555</v>
      </c>
    </row>
    <row r="751" ht="14.25" customHeight="1" spans="1:5">
      <c r="A751" s="3">
        <v>749</v>
      </c>
      <c r="B751" s="10" t="str">
        <f>"郭世妍"</f>
        <v>郭世妍</v>
      </c>
      <c r="C751" s="10" t="str">
        <f t="shared" si="133"/>
        <v>女</v>
      </c>
      <c r="D751" s="11" t="s">
        <v>617</v>
      </c>
      <c r="E751" s="10" t="s">
        <v>651</v>
      </c>
    </row>
    <row r="752" ht="14.25" customHeight="1" spans="1:5">
      <c r="A752" s="3">
        <v>750</v>
      </c>
      <c r="B752" s="10" t="str">
        <f>"吴一峰"</f>
        <v>吴一峰</v>
      </c>
      <c r="C752" s="10" t="str">
        <f t="shared" ref="C752:C758" si="134">"男"</f>
        <v>男</v>
      </c>
      <c r="D752" s="11" t="s">
        <v>617</v>
      </c>
      <c r="E752" s="10" t="s">
        <v>652</v>
      </c>
    </row>
    <row r="753" ht="14.25" customHeight="1" spans="1:5">
      <c r="A753" s="3">
        <v>751</v>
      </c>
      <c r="B753" s="10" t="str">
        <f>"李菊香"</f>
        <v>李菊香</v>
      </c>
      <c r="C753" s="10" t="str">
        <f t="shared" ref="C753:C756" si="135">"女"</f>
        <v>女</v>
      </c>
      <c r="D753" s="11" t="s">
        <v>617</v>
      </c>
      <c r="E753" s="10" t="s">
        <v>653</v>
      </c>
    </row>
    <row r="754" ht="14.25" customHeight="1" spans="1:5">
      <c r="A754" s="3">
        <v>752</v>
      </c>
      <c r="B754" s="10" t="str">
        <f>"黄煜"</f>
        <v>黄煜</v>
      </c>
      <c r="C754" s="10" t="str">
        <f t="shared" si="134"/>
        <v>男</v>
      </c>
      <c r="D754" s="11" t="s">
        <v>617</v>
      </c>
      <c r="E754" s="10" t="s">
        <v>589</v>
      </c>
    </row>
    <row r="755" ht="14.25" customHeight="1" spans="1:5">
      <c r="A755" s="3">
        <v>753</v>
      </c>
      <c r="B755" s="10" t="str">
        <f>"吕乾珍"</f>
        <v>吕乾珍</v>
      </c>
      <c r="C755" s="10" t="str">
        <f t="shared" si="135"/>
        <v>女</v>
      </c>
      <c r="D755" s="11" t="s">
        <v>617</v>
      </c>
      <c r="E755" s="10" t="s">
        <v>523</v>
      </c>
    </row>
    <row r="756" ht="14.25" customHeight="1" spans="1:5">
      <c r="A756" s="3">
        <v>754</v>
      </c>
      <c r="B756" s="10" t="str">
        <f>"杨华秀"</f>
        <v>杨华秀</v>
      </c>
      <c r="C756" s="10" t="str">
        <f t="shared" si="135"/>
        <v>女</v>
      </c>
      <c r="D756" s="11" t="s">
        <v>617</v>
      </c>
      <c r="E756" s="10" t="s">
        <v>237</v>
      </c>
    </row>
    <row r="757" ht="14.25" customHeight="1" spans="1:5">
      <c r="A757" s="3">
        <v>755</v>
      </c>
      <c r="B757" s="10" t="str">
        <f>"周巨才"</f>
        <v>周巨才</v>
      </c>
      <c r="C757" s="10" t="str">
        <f t="shared" si="134"/>
        <v>男</v>
      </c>
      <c r="D757" s="11" t="s">
        <v>617</v>
      </c>
      <c r="E757" s="10" t="s">
        <v>378</v>
      </c>
    </row>
    <row r="758" ht="14.25" customHeight="1" spans="1:5">
      <c r="A758" s="3">
        <v>756</v>
      </c>
      <c r="B758" s="10" t="str">
        <f>"叶康生"</f>
        <v>叶康生</v>
      </c>
      <c r="C758" s="10" t="str">
        <f t="shared" si="134"/>
        <v>男</v>
      </c>
      <c r="D758" s="11" t="s">
        <v>617</v>
      </c>
      <c r="E758" s="10" t="s">
        <v>654</v>
      </c>
    </row>
    <row r="759" ht="14.25" customHeight="1" spans="1:5">
      <c r="A759" s="3">
        <v>757</v>
      </c>
      <c r="B759" s="10" t="str">
        <f>"李美珊"</f>
        <v>李美珊</v>
      </c>
      <c r="C759" s="10" t="str">
        <f t="shared" ref="C759:C763" si="136">"女"</f>
        <v>女</v>
      </c>
      <c r="D759" s="11" t="s">
        <v>617</v>
      </c>
      <c r="E759" s="10" t="s">
        <v>655</v>
      </c>
    </row>
    <row r="760" ht="14.25" customHeight="1" spans="1:5">
      <c r="A760" s="3">
        <v>758</v>
      </c>
      <c r="B760" s="10" t="str">
        <f>"骆柳女"</f>
        <v>骆柳女</v>
      </c>
      <c r="C760" s="10" t="str">
        <f t="shared" si="136"/>
        <v>女</v>
      </c>
      <c r="D760" s="11" t="s">
        <v>617</v>
      </c>
      <c r="E760" s="10" t="s">
        <v>656</v>
      </c>
    </row>
    <row r="761" ht="14.25" customHeight="1" spans="1:5">
      <c r="A761" s="3">
        <v>759</v>
      </c>
      <c r="B761" s="10" t="str">
        <f>"何金菊"</f>
        <v>何金菊</v>
      </c>
      <c r="C761" s="10" t="str">
        <f t="shared" si="136"/>
        <v>女</v>
      </c>
      <c r="D761" s="11" t="s">
        <v>617</v>
      </c>
      <c r="E761" s="10" t="s">
        <v>657</v>
      </c>
    </row>
    <row r="762" ht="14.25" customHeight="1" spans="1:5">
      <c r="A762" s="3">
        <v>760</v>
      </c>
      <c r="B762" s="10" t="str">
        <f>"符惠予"</f>
        <v>符惠予</v>
      </c>
      <c r="C762" s="10" t="str">
        <f t="shared" si="136"/>
        <v>女</v>
      </c>
      <c r="D762" s="11" t="s">
        <v>617</v>
      </c>
      <c r="E762" s="10" t="s">
        <v>658</v>
      </c>
    </row>
    <row r="763" ht="14.25" customHeight="1" spans="1:5">
      <c r="A763" s="3">
        <v>761</v>
      </c>
      <c r="B763" s="10" t="str">
        <f>"唐引兆"</f>
        <v>唐引兆</v>
      </c>
      <c r="C763" s="10" t="str">
        <f t="shared" si="136"/>
        <v>女</v>
      </c>
      <c r="D763" s="11" t="s">
        <v>617</v>
      </c>
      <c r="E763" s="10" t="s">
        <v>659</v>
      </c>
    </row>
    <row r="764" ht="14.25" customHeight="1" spans="1:5">
      <c r="A764" s="3">
        <v>762</v>
      </c>
      <c r="B764" s="10" t="str">
        <f>"李井宏"</f>
        <v>李井宏</v>
      </c>
      <c r="C764" s="10" t="str">
        <f>"男"</f>
        <v>男</v>
      </c>
      <c r="D764" s="11" t="s">
        <v>617</v>
      </c>
      <c r="E764" s="10" t="s">
        <v>660</v>
      </c>
    </row>
    <row r="765" ht="14.25" customHeight="1" spans="1:5">
      <c r="A765" s="3">
        <v>763</v>
      </c>
      <c r="B765" s="10" t="str">
        <f>"蔡眷志"</f>
        <v>蔡眷志</v>
      </c>
      <c r="C765" s="10" t="str">
        <f>"男"</f>
        <v>男</v>
      </c>
      <c r="D765" s="11" t="s">
        <v>617</v>
      </c>
      <c r="E765" s="10" t="s">
        <v>661</v>
      </c>
    </row>
    <row r="766" ht="14.25" customHeight="1" spans="1:5">
      <c r="A766" s="3">
        <v>764</v>
      </c>
      <c r="B766" s="10" t="str">
        <f>"陈小艺"</f>
        <v>陈小艺</v>
      </c>
      <c r="C766" s="10" t="str">
        <f t="shared" ref="C766:C771" si="137">"女"</f>
        <v>女</v>
      </c>
      <c r="D766" s="11" t="s">
        <v>617</v>
      </c>
      <c r="E766" s="10" t="s">
        <v>326</v>
      </c>
    </row>
    <row r="767" ht="14.25" customHeight="1" spans="1:5">
      <c r="A767" s="3">
        <v>765</v>
      </c>
      <c r="B767" s="10" t="str">
        <f>"羊桂娥"</f>
        <v>羊桂娥</v>
      </c>
      <c r="C767" s="10" t="str">
        <f t="shared" si="137"/>
        <v>女</v>
      </c>
      <c r="D767" s="11" t="s">
        <v>617</v>
      </c>
      <c r="E767" s="10" t="s">
        <v>15</v>
      </c>
    </row>
    <row r="768" ht="14.25" customHeight="1" spans="1:5">
      <c r="A768" s="3">
        <v>766</v>
      </c>
      <c r="B768" s="10" t="str">
        <f>"唐永桂"</f>
        <v>唐永桂</v>
      </c>
      <c r="C768" s="10" t="str">
        <f t="shared" si="137"/>
        <v>女</v>
      </c>
      <c r="D768" s="11" t="s">
        <v>617</v>
      </c>
      <c r="E768" s="10" t="s">
        <v>470</v>
      </c>
    </row>
    <row r="769" ht="14.25" customHeight="1" spans="1:5">
      <c r="A769" s="3">
        <v>767</v>
      </c>
      <c r="B769" s="10" t="str">
        <f>"欧慧岑"</f>
        <v>欧慧岑</v>
      </c>
      <c r="C769" s="10" t="str">
        <f t="shared" si="137"/>
        <v>女</v>
      </c>
      <c r="D769" s="11" t="s">
        <v>617</v>
      </c>
      <c r="E769" s="10" t="s">
        <v>662</v>
      </c>
    </row>
    <row r="770" ht="14.25" customHeight="1" spans="1:5">
      <c r="A770" s="3">
        <v>768</v>
      </c>
      <c r="B770" s="10" t="str">
        <f>"卓彩芹"</f>
        <v>卓彩芹</v>
      </c>
      <c r="C770" s="10" t="str">
        <f t="shared" si="137"/>
        <v>女</v>
      </c>
      <c r="D770" s="11" t="s">
        <v>617</v>
      </c>
      <c r="E770" s="10" t="s">
        <v>663</v>
      </c>
    </row>
    <row r="771" ht="14.25" customHeight="1" spans="1:5">
      <c r="A771" s="3">
        <v>769</v>
      </c>
      <c r="B771" s="10" t="str">
        <f>"余秀玲"</f>
        <v>余秀玲</v>
      </c>
      <c r="C771" s="10" t="str">
        <f t="shared" si="137"/>
        <v>女</v>
      </c>
      <c r="D771" s="11" t="s">
        <v>617</v>
      </c>
      <c r="E771" s="10" t="s">
        <v>664</v>
      </c>
    </row>
    <row r="772" ht="14.25" customHeight="1" spans="1:5">
      <c r="A772" s="3">
        <v>770</v>
      </c>
      <c r="B772" s="10" t="str">
        <f>"万林汉"</f>
        <v>万林汉</v>
      </c>
      <c r="C772" s="10" t="str">
        <f>"男"</f>
        <v>男</v>
      </c>
      <c r="D772" s="11" t="s">
        <v>617</v>
      </c>
      <c r="E772" s="10" t="s">
        <v>665</v>
      </c>
    </row>
    <row r="773" ht="14.25" customHeight="1" spans="1:5">
      <c r="A773" s="3">
        <v>771</v>
      </c>
      <c r="B773" s="10" t="str">
        <f>"黎健妃"</f>
        <v>黎健妃</v>
      </c>
      <c r="C773" s="10" t="str">
        <f t="shared" ref="C773:C779" si="138">"女"</f>
        <v>女</v>
      </c>
      <c r="D773" s="11" t="s">
        <v>617</v>
      </c>
      <c r="E773" s="10" t="s">
        <v>666</v>
      </c>
    </row>
    <row r="774" ht="14.25" customHeight="1" spans="1:5">
      <c r="A774" s="3">
        <v>772</v>
      </c>
      <c r="B774" s="10" t="str">
        <f>"林前善"</f>
        <v>林前善</v>
      </c>
      <c r="C774" s="10" t="str">
        <f t="shared" si="138"/>
        <v>女</v>
      </c>
      <c r="D774" s="11" t="s">
        <v>617</v>
      </c>
      <c r="E774" s="10" t="s">
        <v>667</v>
      </c>
    </row>
    <row r="775" ht="14.25" customHeight="1" spans="1:5">
      <c r="A775" s="3">
        <v>773</v>
      </c>
      <c r="B775" s="10" t="str">
        <f>"羊应坤"</f>
        <v>羊应坤</v>
      </c>
      <c r="C775" s="10" t="str">
        <f t="shared" si="138"/>
        <v>女</v>
      </c>
      <c r="D775" s="11" t="s">
        <v>617</v>
      </c>
      <c r="E775" s="10" t="s">
        <v>668</v>
      </c>
    </row>
    <row r="776" ht="14.25" customHeight="1" spans="1:5">
      <c r="A776" s="3">
        <v>774</v>
      </c>
      <c r="B776" s="10" t="str">
        <f>"林虹秋"</f>
        <v>林虹秋</v>
      </c>
      <c r="C776" s="10" t="str">
        <f t="shared" si="138"/>
        <v>女</v>
      </c>
      <c r="D776" s="11" t="s">
        <v>617</v>
      </c>
      <c r="E776" s="10" t="s">
        <v>101</v>
      </c>
    </row>
    <row r="777" ht="14.25" customHeight="1" spans="1:5">
      <c r="A777" s="3">
        <v>775</v>
      </c>
      <c r="B777" s="10" t="str">
        <f>"刘海丹"</f>
        <v>刘海丹</v>
      </c>
      <c r="C777" s="10" t="str">
        <f t="shared" si="138"/>
        <v>女</v>
      </c>
      <c r="D777" s="11" t="s">
        <v>617</v>
      </c>
      <c r="E777" s="10" t="s">
        <v>669</v>
      </c>
    </row>
    <row r="778" ht="14.25" customHeight="1" spans="1:5">
      <c r="A778" s="3">
        <v>776</v>
      </c>
      <c r="B778" s="10" t="str">
        <f>"王秀娟"</f>
        <v>王秀娟</v>
      </c>
      <c r="C778" s="10" t="str">
        <f t="shared" si="138"/>
        <v>女</v>
      </c>
      <c r="D778" s="11" t="s">
        <v>617</v>
      </c>
      <c r="E778" s="10" t="s">
        <v>611</v>
      </c>
    </row>
    <row r="779" ht="14.25" customHeight="1" spans="1:5">
      <c r="A779" s="3">
        <v>777</v>
      </c>
      <c r="B779" s="10" t="str">
        <f>"王远梅"</f>
        <v>王远梅</v>
      </c>
      <c r="C779" s="10" t="str">
        <f t="shared" si="138"/>
        <v>女</v>
      </c>
      <c r="D779" s="11" t="s">
        <v>617</v>
      </c>
      <c r="E779" s="10" t="s">
        <v>254</v>
      </c>
    </row>
    <row r="780" ht="14.25" customHeight="1" spans="1:5">
      <c r="A780" s="3">
        <v>778</v>
      </c>
      <c r="B780" s="10" t="str">
        <f>"郑应煌"</f>
        <v>郑应煌</v>
      </c>
      <c r="C780" s="10" t="str">
        <f t="shared" ref="C780:C784" si="139">"男"</f>
        <v>男</v>
      </c>
      <c r="D780" s="11" t="s">
        <v>617</v>
      </c>
      <c r="E780" s="10" t="s">
        <v>123</v>
      </c>
    </row>
    <row r="781" ht="14.25" customHeight="1" spans="1:5">
      <c r="A781" s="3">
        <v>779</v>
      </c>
      <c r="B781" s="10" t="str">
        <f>"林美翠"</f>
        <v>林美翠</v>
      </c>
      <c r="C781" s="10" t="str">
        <f t="shared" ref="C781:C785" si="140">"女"</f>
        <v>女</v>
      </c>
      <c r="D781" s="11" t="s">
        <v>617</v>
      </c>
      <c r="E781" s="10" t="s">
        <v>32</v>
      </c>
    </row>
    <row r="782" ht="14.25" customHeight="1" spans="1:5">
      <c r="A782" s="3">
        <v>780</v>
      </c>
      <c r="B782" s="10" t="str">
        <f>"林长乐"</f>
        <v>林长乐</v>
      </c>
      <c r="C782" s="10" t="str">
        <f t="shared" si="139"/>
        <v>男</v>
      </c>
      <c r="D782" s="11" t="s">
        <v>617</v>
      </c>
      <c r="E782" s="10" t="s">
        <v>367</v>
      </c>
    </row>
    <row r="783" ht="14.25" customHeight="1" spans="1:5">
      <c r="A783" s="3">
        <v>781</v>
      </c>
      <c r="B783" s="10" t="str">
        <f>"羊昆震"</f>
        <v>羊昆震</v>
      </c>
      <c r="C783" s="10" t="str">
        <f t="shared" si="140"/>
        <v>女</v>
      </c>
      <c r="D783" s="11" t="s">
        <v>617</v>
      </c>
      <c r="E783" s="10" t="s">
        <v>670</v>
      </c>
    </row>
    <row r="784" ht="14.25" customHeight="1" spans="1:5">
      <c r="A784" s="3">
        <v>782</v>
      </c>
      <c r="B784" s="10" t="str">
        <f>"吴君龙"</f>
        <v>吴君龙</v>
      </c>
      <c r="C784" s="10" t="str">
        <f t="shared" si="139"/>
        <v>男</v>
      </c>
      <c r="D784" s="11" t="s">
        <v>617</v>
      </c>
      <c r="E784" s="10" t="s">
        <v>671</v>
      </c>
    </row>
    <row r="785" ht="14.25" customHeight="1" spans="1:5">
      <c r="A785" s="3">
        <v>783</v>
      </c>
      <c r="B785" s="10" t="str">
        <f>"李教铃"</f>
        <v>李教铃</v>
      </c>
      <c r="C785" s="10" t="str">
        <f t="shared" si="140"/>
        <v>女</v>
      </c>
      <c r="D785" s="11" t="s">
        <v>617</v>
      </c>
      <c r="E785" s="10" t="s">
        <v>124</v>
      </c>
    </row>
    <row r="786" ht="14.25" customHeight="1" spans="1:5">
      <c r="A786" s="3">
        <v>784</v>
      </c>
      <c r="B786" s="10" t="str">
        <f>"陈进江"</f>
        <v>陈进江</v>
      </c>
      <c r="C786" s="10" t="str">
        <f t="shared" ref="C786:C791" si="141">"男"</f>
        <v>男</v>
      </c>
      <c r="D786" s="11" t="s">
        <v>617</v>
      </c>
      <c r="E786" s="10" t="s">
        <v>672</v>
      </c>
    </row>
    <row r="787" ht="14.25" customHeight="1" spans="1:5">
      <c r="A787" s="3">
        <v>785</v>
      </c>
      <c r="B787" s="10" t="str">
        <f>"吴秀芳"</f>
        <v>吴秀芳</v>
      </c>
      <c r="C787" s="10" t="str">
        <f t="shared" ref="C787:C789" si="142">"女"</f>
        <v>女</v>
      </c>
      <c r="D787" s="11" t="s">
        <v>617</v>
      </c>
      <c r="E787" s="10" t="s">
        <v>149</v>
      </c>
    </row>
    <row r="788" ht="14.25" customHeight="1" spans="1:5">
      <c r="A788" s="3">
        <v>786</v>
      </c>
      <c r="B788" s="10" t="str">
        <f>"符彦芸"</f>
        <v>符彦芸</v>
      </c>
      <c r="C788" s="10" t="str">
        <f t="shared" si="142"/>
        <v>女</v>
      </c>
      <c r="D788" s="11" t="s">
        <v>617</v>
      </c>
      <c r="E788" s="10" t="s">
        <v>673</v>
      </c>
    </row>
    <row r="789" ht="14.25" customHeight="1" spans="1:5">
      <c r="A789" s="3">
        <v>787</v>
      </c>
      <c r="B789" s="10" t="str">
        <f>"曹玉"</f>
        <v>曹玉</v>
      </c>
      <c r="C789" s="10" t="str">
        <f t="shared" si="142"/>
        <v>女</v>
      </c>
      <c r="D789" s="11" t="s">
        <v>617</v>
      </c>
      <c r="E789" s="10" t="s">
        <v>674</v>
      </c>
    </row>
    <row r="790" ht="14.25" customHeight="1" spans="1:5">
      <c r="A790" s="3">
        <v>788</v>
      </c>
      <c r="B790" s="10" t="str">
        <f>"赵君强"</f>
        <v>赵君强</v>
      </c>
      <c r="C790" s="10" t="str">
        <f t="shared" si="141"/>
        <v>男</v>
      </c>
      <c r="D790" s="11" t="s">
        <v>617</v>
      </c>
      <c r="E790" s="10" t="s">
        <v>675</v>
      </c>
    </row>
    <row r="791" ht="14.25" customHeight="1" spans="1:5">
      <c r="A791" s="3">
        <v>789</v>
      </c>
      <c r="B791" s="10" t="str">
        <f>"钟堂"</f>
        <v>钟堂</v>
      </c>
      <c r="C791" s="10" t="str">
        <f t="shared" si="141"/>
        <v>男</v>
      </c>
      <c r="D791" s="11" t="s">
        <v>617</v>
      </c>
      <c r="E791" s="10" t="s">
        <v>676</v>
      </c>
    </row>
    <row r="792" ht="14.25" customHeight="1" spans="1:5">
      <c r="A792" s="3">
        <v>790</v>
      </c>
      <c r="B792" s="10" t="str">
        <f>"潘灵涓"</f>
        <v>潘灵涓</v>
      </c>
      <c r="C792" s="10" t="str">
        <f>"女"</f>
        <v>女</v>
      </c>
      <c r="D792" s="11" t="s">
        <v>617</v>
      </c>
      <c r="E792" s="10" t="s">
        <v>621</v>
      </c>
    </row>
    <row r="793" ht="14.25" customHeight="1" spans="1:5">
      <c r="A793" s="3">
        <v>791</v>
      </c>
      <c r="B793" s="10" t="str">
        <f>"陈生哲"</f>
        <v>陈生哲</v>
      </c>
      <c r="C793" s="10" t="str">
        <f t="shared" ref="C793:C797" si="143">"男"</f>
        <v>男</v>
      </c>
      <c r="D793" s="11" t="s">
        <v>617</v>
      </c>
      <c r="E793" s="10" t="s">
        <v>677</v>
      </c>
    </row>
    <row r="794" ht="14.25" customHeight="1" spans="1:5">
      <c r="A794" s="3">
        <v>792</v>
      </c>
      <c r="B794" s="10" t="str">
        <f>"叶启香"</f>
        <v>叶启香</v>
      </c>
      <c r="C794" s="10" t="str">
        <f t="shared" ref="C794:C801" si="144">"女"</f>
        <v>女</v>
      </c>
      <c r="D794" s="11" t="s">
        <v>617</v>
      </c>
      <c r="E794" s="10" t="s">
        <v>678</v>
      </c>
    </row>
    <row r="795" ht="14.25" customHeight="1" spans="1:5">
      <c r="A795" s="3">
        <v>793</v>
      </c>
      <c r="B795" s="10" t="str">
        <f>"陈逸潇"</f>
        <v>陈逸潇</v>
      </c>
      <c r="C795" s="10" t="str">
        <f t="shared" si="143"/>
        <v>男</v>
      </c>
      <c r="D795" s="11" t="s">
        <v>617</v>
      </c>
      <c r="E795" s="10" t="s">
        <v>679</v>
      </c>
    </row>
    <row r="796" ht="14.25" customHeight="1" spans="1:5">
      <c r="A796" s="3">
        <v>794</v>
      </c>
      <c r="B796" s="10" t="str">
        <f>"郑景升"</f>
        <v>郑景升</v>
      </c>
      <c r="C796" s="10" t="str">
        <f t="shared" si="143"/>
        <v>男</v>
      </c>
      <c r="D796" s="11" t="s">
        <v>617</v>
      </c>
      <c r="E796" s="10" t="s">
        <v>680</v>
      </c>
    </row>
    <row r="797" ht="14.25" customHeight="1" spans="1:5">
      <c r="A797" s="3">
        <v>795</v>
      </c>
      <c r="B797" s="10" t="str">
        <f>"张卓浩"</f>
        <v>张卓浩</v>
      </c>
      <c r="C797" s="10" t="str">
        <f t="shared" si="143"/>
        <v>男</v>
      </c>
      <c r="D797" s="11" t="s">
        <v>617</v>
      </c>
      <c r="E797" s="10" t="s">
        <v>681</v>
      </c>
    </row>
    <row r="798" ht="14.25" customHeight="1" spans="1:5">
      <c r="A798" s="3">
        <v>796</v>
      </c>
      <c r="B798" s="10" t="str">
        <f>"羊井丹"</f>
        <v>羊井丹</v>
      </c>
      <c r="C798" s="10" t="str">
        <f t="shared" si="144"/>
        <v>女</v>
      </c>
      <c r="D798" s="11" t="s">
        <v>617</v>
      </c>
      <c r="E798" s="10" t="s">
        <v>682</v>
      </c>
    </row>
    <row r="799" ht="14.25" customHeight="1" spans="1:5">
      <c r="A799" s="3">
        <v>797</v>
      </c>
      <c r="B799" s="10" t="str">
        <f>"吕锡娜"</f>
        <v>吕锡娜</v>
      </c>
      <c r="C799" s="10" t="str">
        <f t="shared" si="144"/>
        <v>女</v>
      </c>
      <c r="D799" s="11" t="s">
        <v>617</v>
      </c>
      <c r="E799" s="10" t="s">
        <v>683</v>
      </c>
    </row>
    <row r="800" ht="14.25" customHeight="1" spans="1:5">
      <c r="A800" s="3">
        <v>798</v>
      </c>
      <c r="B800" s="10" t="str">
        <f>"陈玉金"</f>
        <v>陈玉金</v>
      </c>
      <c r="C800" s="10" t="str">
        <f t="shared" si="144"/>
        <v>女</v>
      </c>
      <c r="D800" s="11" t="s">
        <v>617</v>
      </c>
      <c r="E800" s="10" t="s">
        <v>684</v>
      </c>
    </row>
    <row r="801" ht="14.25" customHeight="1" spans="1:5">
      <c r="A801" s="3">
        <v>799</v>
      </c>
      <c r="B801" s="10" t="str">
        <f>"林键"</f>
        <v>林键</v>
      </c>
      <c r="C801" s="10" t="str">
        <f t="shared" si="144"/>
        <v>女</v>
      </c>
      <c r="D801" s="11" t="s">
        <v>617</v>
      </c>
      <c r="E801" s="10" t="s">
        <v>685</v>
      </c>
    </row>
    <row r="802" ht="14.25" customHeight="1" spans="1:5">
      <c r="A802" s="3">
        <v>800</v>
      </c>
      <c r="B802" s="10" t="str">
        <f>"陈勋迅"</f>
        <v>陈勋迅</v>
      </c>
      <c r="C802" s="10" t="str">
        <f>"男"</f>
        <v>男</v>
      </c>
      <c r="D802" s="11" t="s">
        <v>617</v>
      </c>
      <c r="E802" s="10" t="s">
        <v>686</v>
      </c>
    </row>
    <row r="803" ht="14.25" customHeight="1" spans="1:5">
      <c r="A803" s="3">
        <v>801</v>
      </c>
      <c r="B803" s="10" t="str">
        <f>"蔡桂香"</f>
        <v>蔡桂香</v>
      </c>
      <c r="C803" s="10" t="str">
        <f t="shared" ref="C803:C806" si="145">"女"</f>
        <v>女</v>
      </c>
      <c r="D803" s="11" t="s">
        <v>617</v>
      </c>
      <c r="E803" s="10" t="s">
        <v>687</v>
      </c>
    </row>
    <row r="804" ht="14.25" customHeight="1" spans="1:5">
      <c r="A804" s="3">
        <v>802</v>
      </c>
      <c r="B804" s="10" t="str">
        <f>"吴垂爱"</f>
        <v>吴垂爱</v>
      </c>
      <c r="C804" s="10" t="str">
        <f t="shared" si="145"/>
        <v>女</v>
      </c>
      <c r="D804" s="11" t="s">
        <v>617</v>
      </c>
      <c r="E804" s="10" t="s">
        <v>688</v>
      </c>
    </row>
    <row r="805" ht="14.25" customHeight="1" spans="1:5">
      <c r="A805" s="3">
        <v>803</v>
      </c>
      <c r="B805" s="10" t="str">
        <f>"羊位群"</f>
        <v>羊位群</v>
      </c>
      <c r="C805" s="10" t="str">
        <f t="shared" si="145"/>
        <v>女</v>
      </c>
      <c r="D805" s="11" t="s">
        <v>617</v>
      </c>
      <c r="E805" s="10" t="s">
        <v>689</v>
      </c>
    </row>
    <row r="806" ht="14.25" customHeight="1" spans="1:5">
      <c r="A806" s="3">
        <v>804</v>
      </c>
      <c r="B806" s="10" t="str">
        <f>"符星星"</f>
        <v>符星星</v>
      </c>
      <c r="C806" s="10" t="str">
        <f t="shared" si="145"/>
        <v>女</v>
      </c>
      <c r="D806" s="11" t="s">
        <v>617</v>
      </c>
      <c r="E806" s="10" t="s">
        <v>690</v>
      </c>
    </row>
    <row r="807" ht="14.25" customHeight="1" spans="1:5">
      <c r="A807" s="3">
        <v>805</v>
      </c>
      <c r="B807" s="10" t="str">
        <f>"石星冉"</f>
        <v>石星冉</v>
      </c>
      <c r="C807" s="10" t="str">
        <f t="shared" ref="C807:C813" si="146">"男"</f>
        <v>男</v>
      </c>
      <c r="D807" s="11" t="s">
        <v>617</v>
      </c>
      <c r="E807" s="10" t="s">
        <v>691</v>
      </c>
    </row>
    <row r="808" ht="14.25" customHeight="1" spans="1:5">
      <c r="A808" s="3">
        <v>806</v>
      </c>
      <c r="B808" s="10" t="str">
        <f>"李欢"</f>
        <v>李欢</v>
      </c>
      <c r="C808" s="10" t="str">
        <f>"女"</f>
        <v>女</v>
      </c>
      <c r="D808" s="11" t="s">
        <v>692</v>
      </c>
      <c r="E808" s="10" t="s">
        <v>693</v>
      </c>
    </row>
    <row r="809" ht="14.25" customHeight="1" spans="1:5">
      <c r="A809" s="3">
        <v>807</v>
      </c>
      <c r="B809" s="10" t="str">
        <f>"唐候洲"</f>
        <v>唐候洲</v>
      </c>
      <c r="C809" s="10" t="str">
        <f t="shared" si="146"/>
        <v>男</v>
      </c>
      <c r="D809" s="11" t="s">
        <v>692</v>
      </c>
      <c r="E809" s="10" t="s">
        <v>694</v>
      </c>
    </row>
    <row r="810" ht="14.25" customHeight="1" spans="1:5">
      <c r="A810" s="3">
        <v>808</v>
      </c>
      <c r="B810" s="10" t="str">
        <f>"唐开花"</f>
        <v>唐开花</v>
      </c>
      <c r="C810" s="10" t="str">
        <f t="shared" ref="C810:C817" si="147">"女"</f>
        <v>女</v>
      </c>
      <c r="D810" s="11" t="s">
        <v>692</v>
      </c>
      <c r="E810" s="10" t="s">
        <v>695</v>
      </c>
    </row>
    <row r="811" ht="14.25" customHeight="1" spans="1:5">
      <c r="A811" s="3">
        <v>809</v>
      </c>
      <c r="B811" s="10" t="str">
        <f>"张福东"</f>
        <v>张福东</v>
      </c>
      <c r="C811" s="10" t="str">
        <f t="shared" si="146"/>
        <v>男</v>
      </c>
      <c r="D811" s="11" t="s">
        <v>692</v>
      </c>
      <c r="E811" s="10" t="s">
        <v>696</v>
      </c>
    </row>
    <row r="812" ht="14.25" customHeight="1" spans="1:5">
      <c r="A812" s="3">
        <v>810</v>
      </c>
      <c r="B812" s="10" t="str">
        <f>"陈孟民"</f>
        <v>陈孟民</v>
      </c>
      <c r="C812" s="10" t="str">
        <f t="shared" si="146"/>
        <v>男</v>
      </c>
      <c r="D812" s="11" t="s">
        <v>692</v>
      </c>
      <c r="E812" s="10" t="s">
        <v>665</v>
      </c>
    </row>
    <row r="813" ht="14.25" customHeight="1" spans="1:5">
      <c r="A813" s="3">
        <v>811</v>
      </c>
      <c r="B813" s="10" t="str">
        <f>"吴壮贤"</f>
        <v>吴壮贤</v>
      </c>
      <c r="C813" s="10" t="str">
        <f t="shared" si="146"/>
        <v>男</v>
      </c>
      <c r="D813" s="11" t="s">
        <v>697</v>
      </c>
      <c r="E813" s="10" t="s">
        <v>698</v>
      </c>
    </row>
    <row r="814" ht="14.25" customHeight="1" spans="1:5">
      <c r="A814" s="3">
        <v>812</v>
      </c>
      <c r="B814" s="10" t="str">
        <f>"符莲花"</f>
        <v>符莲花</v>
      </c>
      <c r="C814" s="10" t="str">
        <f t="shared" si="147"/>
        <v>女</v>
      </c>
      <c r="D814" s="11" t="s">
        <v>697</v>
      </c>
      <c r="E814" s="10" t="s">
        <v>699</v>
      </c>
    </row>
    <row r="815" ht="14.25" customHeight="1" spans="1:5">
      <c r="A815" s="3">
        <v>813</v>
      </c>
      <c r="B815" s="10" t="str">
        <f>"牛庆楦"</f>
        <v>牛庆楦</v>
      </c>
      <c r="C815" s="10" t="str">
        <f t="shared" si="147"/>
        <v>女</v>
      </c>
      <c r="D815" s="11" t="s">
        <v>697</v>
      </c>
      <c r="E815" s="10" t="s">
        <v>159</v>
      </c>
    </row>
    <row r="816" ht="14.25" customHeight="1" spans="1:5">
      <c r="A816" s="3">
        <v>814</v>
      </c>
      <c r="B816" s="10" t="str">
        <f>"吴冬爱"</f>
        <v>吴冬爱</v>
      </c>
      <c r="C816" s="10" t="str">
        <f t="shared" si="147"/>
        <v>女</v>
      </c>
      <c r="D816" s="11" t="s">
        <v>697</v>
      </c>
      <c r="E816" s="10" t="s">
        <v>700</v>
      </c>
    </row>
    <row r="817" ht="14.25" customHeight="1" spans="1:5">
      <c r="A817" s="3">
        <v>815</v>
      </c>
      <c r="B817" s="10" t="str">
        <f>"董广梅"</f>
        <v>董广梅</v>
      </c>
      <c r="C817" s="10" t="str">
        <f t="shared" si="147"/>
        <v>女</v>
      </c>
      <c r="D817" s="11" t="s">
        <v>697</v>
      </c>
      <c r="E817" s="10" t="s">
        <v>408</v>
      </c>
    </row>
    <row r="818" ht="14.25" customHeight="1" spans="1:5">
      <c r="A818" s="3">
        <v>816</v>
      </c>
      <c r="B818" s="10" t="s">
        <v>701</v>
      </c>
      <c r="C818" s="10" t="s">
        <v>615</v>
      </c>
      <c r="D818" s="11" t="s">
        <v>697</v>
      </c>
      <c r="E818" s="13" t="s">
        <v>221</v>
      </c>
    </row>
    <row r="819" ht="14.25" customHeight="1" spans="1:5">
      <c r="A819" s="3">
        <v>817</v>
      </c>
      <c r="B819" s="10" t="str">
        <f>"张俊扬"</f>
        <v>张俊扬</v>
      </c>
      <c r="C819" s="10" t="str">
        <f t="shared" ref="C819:C821" si="148">"男"</f>
        <v>男</v>
      </c>
      <c r="D819" s="11" t="s">
        <v>697</v>
      </c>
      <c r="E819" s="10" t="s">
        <v>702</v>
      </c>
    </row>
    <row r="820" ht="14.25" customHeight="1" spans="1:5">
      <c r="A820" s="3">
        <v>818</v>
      </c>
      <c r="B820" s="10" t="str">
        <f>"蒲道里"</f>
        <v>蒲道里</v>
      </c>
      <c r="C820" s="10" t="str">
        <f t="shared" si="148"/>
        <v>男</v>
      </c>
      <c r="D820" s="11" t="s">
        <v>703</v>
      </c>
      <c r="E820" s="10" t="s">
        <v>704</v>
      </c>
    </row>
    <row r="821" ht="14.25" customHeight="1" spans="1:5">
      <c r="A821" s="3">
        <v>819</v>
      </c>
      <c r="B821" s="10" t="str">
        <f>"曾常金"</f>
        <v>曾常金</v>
      </c>
      <c r="C821" s="10" t="str">
        <f t="shared" si="148"/>
        <v>男</v>
      </c>
      <c r="D821" s="11" t="s">
        <v>703</v>
      </c>
      <c r="E821" s="10" t="s">
        <v>705</v>
      </c>
    </row>
    <row r="822" ht="14.25" customHeight="1" spans="1:5">
      <c r="A822" s="3">
        <v>820</v>
      </c>
      <c r="B822" s="10" t="str">
        <f>"李双"</f>
        <v>李双</v>
      </c>
      <c r="C822" s="10" t="str">
        <f t="shared" ref="C822:C827" si="149">"女"</f>
        <v>女</v>
      </c>
      <c r="D822" s="11" t="s">
        <v>703</v>
      </c>
      <c r="E822" s="10" t="s">
        <v>706</v>
      </c>
    </row>
    <row r="823" ht="14.25" customHeight="1" spans="1:5">
      <c r="A823" s="3">
        <v>821</v>
      </c>
      <c r="B823" s="10" t="str">
        <f>"王伟彦"</f>
        <v>王伟彦</v>
      </c>
      <c r="C823" s="10" t="str">
        <f>"男"</f>
        <v>男</v>
      </c>
      <c r="D823" s="11" t="s">
        <v>703</v>
      </c>
      <c r="E823" s="10" t="s">
        <v>707</v>
      </c>
    </row>
    <row r="824" ht="14.25" customHeight="1" spans="1:5">
      <c r="A824" s="3">
        <v>822</v>
      </c>
      <c r="B824" s="10" t="str">
        <f>"麦群婷"</f>
        <v>麦群婷</v>
      </c>
      <c r="C824" s="10" t="str">
        <f t="shared" si="149"/>
        <v>女</v>
      </c>
      <c r="D824" s="11" t="s">
        <v>703</v>
      </c>
      <c r="E824" s="10" t="s">
        <v>708</v>
      </c>
    </row>
    <row r="825" ht="14.25" customHeight="1" spans="1:5">
      <c r="A825" s="3">
        <v>823</v>
      </c>
      <c r="B825" s="10" t="str">
        <f>"吴娟嫦"</f>
        <v>吴娟嫦</v>
      </c>
      <c r="C825" s="10" t="str">
        <f t="shared" si="149"/>
        <v>女</v>
      </c>
      <c r="D825" s="11" t="s">
        <v>709</v>
      </c>
      <c r="E825" s="10" t="s">
        <v>527</v>
      </c>
    </row>
    <row r="826" ht="14.25" customHeight="1" spans="1:5">
      <c r="A826" s="3">
        <v>824</v>
      </c>
      <c r="B826" s="10" t="str">
        <f>"黎万喜"</f>
        <v>黎万喜</v>
      </c>
      <c r="C826" s="10" t="str">
        <f t="shared" si="149"/>
        <v>女</v>
      </c>
      <c r="D826" s="11" t="s">
        <v>709</v>
      </c>
      <c r="E826" s="10" t="s">
        <v>710</v>
      </c>
    </row>
    <row r="827" ht="14.25" customHeight="1" spans="1:5">
      <c r="A827" s="3">
        <v>825</v>
      </c>
      <c r="B827" s="10" t="str">
        <f>"符丽艳"</f>
        <v>符丽艳</v>
      </c>
      <c r="C827" s="10" t="str">
        <f t="shared" si="149"/>
        <v>女</v>
      </c>
      <c r="D827" s="11" t="s">
        <v>709</v>
      </c>
      <c r="E827" s="10" t="s">
        <v>711</v>
      </c>
    </row>
    <row r="828" ht="14.25" customHeight="1" spans="1:5">
      <c r="A828" s="3">
        <v>826</v>
      </c>
      <c r="B828" s="10" t="str">
        <f>"陈义开"</f>
        <v>陈义开</v>
      </c>
      <c r="C828" s="10" t="str">
        <f t="shared" ref="C828:C834" si="150">"男"</f>
        <v>男</v>
      </c>
      <c r="D828" s="11" t="s">
        <v>709</v>
      </c>
      <c r="E828" s="10" t="s">
        <v>712</v>
      </c>
    </row>
    <row r="829" ht="14.25" customHeight="1" spans="1:5">
      <c r="A829" s="3">
        <v>827</v>
      </c>
      <c r="B829" s="10" t="str">
        <f>"李桃红"</f>
        <v>李桃红</v>
      </c>
      <c r="C829" s="10" t="str">
        <f t="shared" ref="C829:C831" si="151">"女"</f>
        <v>女</v>
      </c>
      <c r="D829" s="11" t="s">
        <v>709</v>
      </c>
      <c r="E829" s="10" t="s">
        <v>344</v>
      </c>
    </row>
    <row r="830" ht="14.25" customHeight="1" spans="1:5">
      <c r="A830" s="3">
        <v>828</v>
      </c>
      <c r="B830" s="10" t="str">
        <f>"王雅芬"</f>
        <v>王雅芬</v>
      </c>
      <c r="C830" s="10" t="str">
        <f t="shared" si="151"/>
        <v>女</v>
      </c>
      <c r="D830" s="11" t="s">
        <v>709</v>
      </c>
      <c r="E830" s="10" t="s">
        <v>230</v>
      </c>
    </row>
    <row r="831" ht="14.25" customHeight="1" spans="1:5">
      <c r="A831" s="3">
        <v>829</v>
      </c>
      <c r="B831" s="10" t="str">
        <f>"薛婆香"</f>
        <v>薛婆香</v>
      </c>
      <c r="C831" s="10" t="str">
        <f t="shared" si="151"/>
        <v>女</v>
      </c>
      <c r="D831" s="11" t="s">
        <v>709</v>
      </c>
      <c r="E831" s="10" t="s">
        <v>713</v>
      </c>
    </row>
    <row r="832" ht="14.25" customHeight="1" spans="1:5">
      <c r="A832" s="3">
        <v>830</v>
      </c>
      <c r="B832" s="10" t="str">
        <f>"黎文才"</f>
        <v>黎文才</v>
      </c>
      <c r="C832" s="10" t="str">
        <f t="shared" si="150"/>
        <v>男</v>
      </c>
      <c r="D832" s="11" t="s">
        <v>714</v>
      </c>
      <c r="E832" s="10" t="s">
        <v>715</v>
      </c>
    </row>
    <row r="833" ht="14.25" customHeight="1" spans="1:5">
      <c r="A833" s="3">
        <v>831</v>
      </c>
      <c r="B833" s="10" t="str">
        <f>"周永山"</f>
        <v>周永山</v>
      </c>
      <c r="C833" s="10" t="str">
        <f t="shared" si="150"/>
        <v>男</v>
      </c>
      <c r="D833" s="11" t="s">
        <v>714</v>
      </c>
      <c r="E833" s="10" t="s">
        <v>716</v>
      </c>
    </row>
    <row r="834" ht="14.25" customHeight="1" spans="1:5">
      <c r="A834" s="3">
        <v>832</v>
      </c>
      <c r="B834" s="10" t="str">
        <f>"羊冕文"</f>
        <v>羊冕文</v>
      </c>
      <c r="C834" s="10" t="str">
        <f t="shared" si="150"/>
        <v>男</v>
      </c>
      <c r="D834" s="11" t="s">
        <v>714</v>
      </c>
      <c r="E834" s="10" t="s">
        <v>717</v>
      </c>
    </row>
    <row r="835" ht="14.25" customHeight="1" spans="1:5">
      <c r="A835" s="3">
        <v>833</v>
      </c>
      <c r="B835" s="10" t="str">
        <f>"李秋桂"</f>
        <v>李秋桂</v>
      </c>
      <c r="C835" s="10" t="str">
        <f t="shared" ref="C835:C839" si="152">"女"</f>
        <v>女</v>
      </c>
      <c r="D835" s="11" t="s">
        <v>714</v>
      </c>
      <c r="E835" s="10" t="s">
        <v>718</v>
      </c>
    </row>
    <row r="836" ht="14.25" customHeight="1" spans="1:5">
      <c r="A836" s="3">
        <v>834</v>
      </c>
      <c r="B836" s="10" t="str">
        <f>"王正桃"</f>
        <v>王正桃</v>
      </c>
      <c r="C836" s="10" t="str">
        <f t="shared" si="152"/>
        <v>女</v>
      </c>
      <c r="D836" s="11" t="s">
        <v>714</v>
      </c>
      <c r="E836" s="10" t="s">
        <v>719</v>
      </c>
    </row>
    <row r="837" ht="14.25" customHeight="1" spans="1:5">
      <c r="A837" s="3">
        <v>835</v>
      </c>
      <c r="B837" s="10" t="str">
        <f>"周二彩"</f>
        <v>周二彩</v>
      </c>
      <c r="C837" s="10" t="str">
        <f t="shared" si="152"/>
        <v>女</v>
      </c>
      <c r="D837" s="11" t="s">
        <v>714</v>
      </c>
      <c r="E837" s="10" t="s">
        <v>720</v>
      </c>
    </row>
    <row r="838" ht="14.25" customHeight="1" spans="1:5">
      <c r="A838" s="3">
        <v>836</v>
      </c>
      <c r="B838" s="10" t="str">
        <f>"曾莲梅"</f>
        <v>曾莲梅</v>
      </c>
      <c r="C838" s="10" t="str">
        <f t="shared" si="152"/>
        <v>女</v>
      </c>
      <c r="D838" s="11" t="s">
        <v>714</v>
      </c>
      <c r="E838" s="10" t="s">
        <v>721</v>
      </c>
    </row>
    <row r="839" ht="14.25" customHeight="1" spans="1:5">
      <c r="A839" s="3">
        <v>837</v>
      </c>
      <c r="B839" s="10" t="str">
        <f>"吴冬妍"</f>
        <v>吴冬妍</v>
      </c>
      <c r="C839" s="10" t="str">
        <f t="shared" si="152"/>
        <v>女</v>
      </c>
      <c r="D839" s="11" t="s">
        <v>714</v>
      </c>
      <c r="E839" s="10" t="s">
        <v>721</v>
      </c>
    </row>
    <row r="840" ht="14.25" customHeight="1" spans="1:5">
      <c r="A840" s="3">
        <v>838</v>
      </c>
      <c r="B840" s="10" t="str">
        <f>"孙才华"</f>
        <v>孙才华</v>
      </c>
      <c r="C840" s="10" t="str">
        <f t="shared" ref="C840:C845" si="153">"男"</f>
        <v>男</v>
      </c>
      <c r="D840" s="11" t="s">
        <v>714</v>
      </c>
      <c r="E840" s="10" t="s">
        <v>722</v>
      </c>
    </row>
    <row r="841" ht="14.25" customHeight="1" spans="1:5">
      <c r="A841" s="3">
        <v>839</v>
      </c>
      <c r="B841" s="10" t="str">
        <f>"薛大上"</f>
        <v>薛大上</v>
      </c>
      <c r="C841" s="10" t="str">
        <f t="shared" si="153"/>
        <v>男</v>
      </c>
      <c r="D841" s="11" t="s">
        <v>714</v>
      </c>
      <c r="E841" s="10" t="s">
        <v>514</v>
      </c>
    </row>
    <row r="842" ht="14.25" customHeight="1" spans="1:5">
      <c r="A842" s="3">
        <v>840</v>
      </c>
      <c r="B842" s="10" t="str">
        <f>"薛三女"</f>
        <v>薛三女</v>
      </c>
      <c r="C842" s="10" t="str">
        <f t="shared" ref="C842:C844" si="154">"女"</f>
        <v>女</v>
      </c>
      <c r="D842" s="11" t="s">
        <v>714</v>
      </c>
      <c r="E842" s="10" t="s">
        <v>723</v>
      </c>
    </row>
    <row r="843" ht="14.25" customHeight="1" spans="1:5">
      <c r="A843" s="3">
        <v>841</v>
      </c>
      <c r="B843" s="10" t="str">
        <f>"郑胜芸"</f>
        <v>郑胜芸</v>
      </c>
      <c r="C843" s="10" t="str">
        <f t="shared" si="154"/>
        <v>女</v>
      </c>
      <c r="D843" s="11" t="s">
        <v>714</v>
      </c>
      <c r="E843" s="10" t="s">
        <v>724</v>
      </c>
    </row>
    <row r="844" ht="14.25" customHeight="1" spans="1:5">
      <c r="A844" s="3">
        <v>842</v>
      </c>
      <c r="B844" s="10" t="str">
        <f>"羊婷"</f>
        <v>羊婷</v>
      </c>
      <c r="C844" s="10" t="str">
        <f t="shared" si="154"/>
        <v>女</v>
      </c>
      <c r="D844" s="11" t="s">
        <v>714</v>
      </c>
      <c r="E844" s="10" t="s">
        <v>725</v>
      </c>
    </row>
    <row r="845" ht="14.25" customHeight="1" spans="1:5">
      <c r="A845" s="3">
        <v>843</v>
      </c>
      <c r="B845" s="10" t="str">
        <f>"吴维东"</f>
        <v>吴维东</v>
      </c>
      <c r="C845" s="10" t="str">
        <f t="shared" si="153"/>
        <v>男</v>
      </c>
      <c r="D845" s="11" t="s">
        <v>714</v>
      </c>
      <c r="E845" s="10" t="s">
        <v>694</v>
      </c>
    </row>
    <row r="846" ht="14.25" customHeight="1" spans="1:5">
      <c r="A846" s="3">
        <v>844</v>
      </c>
      <c r="B846" s="10" t="str">
        <f>"薛玲玲"</f>
        <v>薛玲玲</v>
      </c>
      <c r="C846" s="10" t="str">
        <f t="shared" ref="C846:C848" si="155">"女"</f>
        <v>女</v>
      </c>
      <c r="D846" s="11" t="s">
        <v>714</v>
      </c>
      <c r="E846" s="10" t="s">
        <v>713</v>
      </c>
    </row>
    <row r="847" ht="14.25" customHeight="1" spans="1:5">
      <c r="A847" s="3">
        <v>845</v>
      </c>
      <c r="B847" s="10" t="str">
        <f>"李妹妹"</f>
        <v>李妹妹</v>
      </c>
      <c r="C847" s="10" t="str">
        <f t="shared" si="155"/>
        <v>女</v>
      </c>
      <c r="D847" s="11" t="s">
        <v>714</v>
      </c>
      <c r="E847" s="10" t="s">
        <v>719</v>
      </c>
    </row>
    <row r="848" ht="14.25" customHeight="1" spans="1:5">
      <c r="A848" s="3">
        <v>846</v>
      </c>
      <c r="B848" s="10" t="str">
        <f>"郭青莲"</f>
        <v>郭青莲</v>
      </c>
      <c r="C848" s="10" t="str">
        <f t="shared" si="155"/>
        <v>女</v>
      </c>
      <c r="D848" s="11" t="s">
        <v>714</v>
      </c>
      <c r="E848" s="10" t="s">
        <v>726</v>
      </c>
    </row>
    <row r="849" ht="14.25" customHeight="1" spans="1:5">
      <c r="A849" s="3">
        <v>847</v>
      </c>
      <c r="B849" s="10" t="str">
        <f>"何伟"</f>
        <v>何伟</v>
      </c>
      <c r="C849" s="10" t="str">
        <f t="shared" ref="C849:C852" si="156">"男"</f>
        <v>男</v>
      </c>
      <c r="D849" s="11" t="s">
        <v>714</v>
      </c>
      <c r="E849" s="10" t="s">
        <v>727</v>
      </c>
    </row>
    <row r="850" ht="14.25" customHeight="1" spans="1:5">
      <c r="A850" s="3">
        <v>848</v>
      </c>
      <c r="B850" s="10" t="str">
        <f>"孙援味"</f>
        <v>孙援味</v>
      </c>
      <c r="C850" s="10" t="str">
        <f t="shared" ref="C850:C855" si="157">"女"</f>
        <v>女</v>
      </c>
      <c r="D850" s="11" t="s">
        <v>714</v>
      </c>
      <c r="E850" s="10" t="s">
        <v>728</v>
      </c>
    </row>
    <row r="851" ht="14.25" customHeight="1" spans="1:5">
      <c r="A851" s="3">
        <v>849</v>
      </c>
      <c r="B851" s="10" t="str">
        <f>"林师兴"</f>
        <v>林师兴</v>
      </c>
      <c r="C851" s="10" t="str">
        <f t="shared" si="156"/>
        <v>男</v>
      </c>
      <c r="D851" s="11" t="s">
        <v>714</v>
      </c>
      <c r="E851" s="10" t="s">
        <v>729</v>
      </c>
    </row>
    <row r="852" ht="14.25" customHeight="1" spans="1:5">
      <c r="A852" s="3">
        <v>850</v>
      </c>
      <c r="B852" s="10" t="str">
        <f>"薛开智"</f>
        <v>薛开智</v>
      </c>
      <c r="C852" s="10" t="str">
        <f t="shared" si="156"/>
        <v>男</v>
      </c>
      <c r="D852" s="11" t="s">
        <v>714</v>
      </c>
      <c r="E852" s="10" t="s">
        <v>103</v>
      </c>
    </row>
    <row r="853" ht="14.25" customHeight="1" spans="1:5">
      <c r="A853" s="3">
        <v>851</v>
      </c>
      <c r="B853" s="10" t="str">
        <f>"陈冠娥"</f>
        <v>陈冠娥</v>
      </c>
      <c r="C853" s="10" t="str">
        <f t="shared" si="157"/>
        <v>女</v>
      </c>
      <c r="D853" s="11" t="s">
        <v>714</v>
      </c>
      <c r="E853" s="10" t="s">
        <v>18</v>
      </c>
    </row>
    <row r="854" ht="14.25" customHeight="1" spans="1:5">
      <c r="A854" s="3">
        <v>852</v>
      </c>
      <c r="B854" s="10" t="str">
        <f>"吴秀娥"</f>
        <v>吴秀娥</v>
      </c>
      <c r="C854" s="10" t="str">
        <f t="shared" si="157"/>
        <v>女</v>
      </c>
      <c r="D854" s="11" t="s">
        <v>714</v>
      </c>
      <c r="E854" s="10" t="s">
        <v>730</v>
      </c>
    </row>
    <row r="855" ht="14.25" customHeight="1" spans="1:5">
      <c r="A855" s="3">
        <v>853</v>
      </c>
      <c r="B855" s="10" t="str">
        <f>"李花女"</f>
        <v>李花女</v>
      </c>
      <c r="C855" s="10" t="str">
        <f t="shared" si="157"/>
        <v>女</v>
      </c>
      <c r="D855" s="11" t="s">
        <v>714</v>
      </c>
      <c r="E855" s="10" t="s">
        <v>307</v>
      </c>
    </row>
    <row r="856" ht="14.25" customHeight="1" spans="1:5">
      <c r="A856" s="3">
        <v>854</v>
      </c>
      <c r="B856" s="10" t="str">
        <f>"何创标"</f>
        <v>何创标</v>
      </c>
      <c r="C856" s="10" t="str">
        <f t="shared" ref="C856:C859" si="158">"男"</f>
        <v>男</v>
      </c>
      <c r="D856" s="11" t="s">
        <v>714</v>
      </c>
      <c r="E856" s="10" t="s">
        <v>731</v>
      </c>
    </row>
    <row r="857" ht="14.25" customHeight="1" spans="1:5">
      <c r="A857" s="3">
        <v>855</v>
      </c>
      <c r="B857" s="10" t="str">
        <f>"李正佳"</f>
        <v>李正佳</v>
      </c>
      <c r="C857" s="10" t="str">
        <f t="shared" si="158"/>
        <v>男</v>
      </c>
      <c r="D857" s="11" t="s">
        <v>714</v>
      </c>
      <c r="E857" s="10" t="s">
        <v>732</v>
      </c>
    </row>
    <row r="858" ht="14.25" customHeight="1" spans="1:5">
      <c r="A858" s="3">
        <v>856</v>
      </c>
      <c r="B858" s="10" t="str">
        <f>"薛乃哲"</f>
        <v>薛乃哲</v>
      </c>
      <c r="C858" s="10" t="str">
        <f t="shared" si="158"/>
        <v>男</v>
      </c>
      <c r="D858" s="11" t="s">
        <v>714</v>
      </c>
      <c r="E858" s="10" t="s">
        <v>733</v>
      </c>
    </row>
    <row r="859" ht="14.25" customHeight="1" spans="1:5">
      <c r="A859" s="3">
        <v>857</v>
      </c>
      <c r="B859" s="10" t="str">
        <f>"牛志平"</f>
        <v>牛志平</v>
      </c>
      <c r="C859" s="10" t="str">
        <f t="shared" si="158"/>
        <v>男</v>
      </c>
      <c r="D859" s="11" t="s">
        <v>714</v>
      </c>
      <c r="E859" s="10" t="s">
        <v>734</v>
      </c>
    </row>
    <row r="860" ht="14.25" customHeight="1" spans="1:5">
      <c r="A860" s="3">
        <v>858</v>
      </c>
      <c r="B860" s="10" t="str">
        <f>"孙彩婷"</f>
        <v>孙彩婷</v>
      </c>
      <c r="C860" s="10" t="str">
        <f t="shared" ref="C860:C862" si="159">"女"</f>
        <v>女</v>
      </c>
      <c r="D860" s="11" t="s">
        <v>714</v>
      </c>
      <c r="E860" s="10" t="s">
        <v>735</v>
      </c>
    </row>
    <row r="861" ht="14.25" customHeight="1" spans="1:5">
      <c r="A861" s="3">
        <v>859</v>
      </c>
      <c r="B861" s="10" t="str">
        <f>"李秀娟"</f>
        <v>李秀娟</v>
      </c>
      <c r="C861" s="10" t="str">
        <f t="shared" si="159"/>
        <v>女</v>
      </c>
      <c r="D861" s="11" t="s">
        <v>714</v>
      </c>
      <c r="E861" s="10" t="s">
        <v>635</v>
      </c>
    </row>
    <row r="862" ht="14.25" customHeight="1" spans="1:5">
      <c r="A862" s="3">
        <v>860</v>
      </c>
      <c r="B862" s="10" t="str">
        <f>"刘显花"</f>
        <v>刘显花</v>
      </c>
      <c r="C862" s="10" t="str">
        <f t="shared" si="159"/>
        <v>女</v>
      </c>
      <c r="D862" s="11" t="s">
        <v>714</v>
      </c>
      <c r="E862" s="10" t="s">
        <v>276</v>
      </c>
    </row>
    <row r="863" ht="14.25" customHeight="1" spans="1:5">
      <c r="A863" s="3">
        <v>861</v>
      </c>
      <c r="B863" s="10" t="s">
        <v>736</v>
      </c>
      <c r="C863" s="10" t="s">
        <v>737</v>
      </c>
      <c r="D863" s="11" t="s">
        <v>714</v>
      </c>
      <c r="E863" s="10" t="s">
        <v>738</v>
      </c>
    </row>
    <row r="864" ht="14.25" customHeight="1" spans="1:5">
      <c r="A864" s="3">
        <v>862</v>
      </c>
      <c r="B864" s="10" t="str">
        <f>"周琦皓"</f>
        <v>周琦皓</v>
      </c>
      <c r="C864" s="10" t="str">
        <f>"男"</f>
        <v>男</v>
      </c>
      <c r="D864" s="11" t="s">
        <v>739</v>
      </c>
      <c r="E864" s="10" t="s">
        <v>740</v>
      </c>
    </row>
    <row r="865" ht="14.25" customHeight="1" spans="1:5">
      <c r="A865" s="3">
        <v>863</v>
      </c>
      <c r="B865" s="10" t="str">
        <f>"吴造选"</f>
        <v>吴造选</v>
      </c>
      <c r="C865" s="10" t="str">
        <f t="shared" ref="C865:C869" si="160">"女"</f>
        <v>女</v>
      </c>
      <c r="D865" s="11" t="s">
        <v>739</v>
      </c>
      <c r="E865" s="10" t="s">
        <v>107</v>
      </c>
    </row>
    <row r="866" ht="14.25" customHeight="1" spans="1:5">
      <c r="A866" s="3">
        <v>864</v>
      </c>
      <c r="B866" s="10" t="str">
        <f>"郭青桂"</f>
        <v>郭青桂</v>
      </c>
      <c r="C866" s="10" t="str">
        <f t="shared" si="160"/>
        <v>女</v>
      </c>
      <c r="D866" s="11" t="s">
        <v>739</v>
      </c>
      <c r="E866" s="10" t="s">
        <v>667</v>
      </c>
    </row>
    <row r="867" ht="14.25" customHeight="1" spans="1:5">
      <c r="A867" s="3">
        <v>865</v>
      </c>
      <c r="B867" s="10" t="str">
        <f>"吴成英"</f>
        <v>吴成英</v>
      </c>
      <c r="C867" s="10" t="str">
        <f t="shared" si="160"/>
        <v>女</v>
      </c>
      <c r="D867" s="11" t="s">
        <v>739</v>
      </c>
      <c r="E867" s="10" t="s">
        <v>96</v>
      </c>
    </row>
    <row r="868" ht="14.25" customHeight="1" spans="1:5">
      <c r="A868" s="3">
        <v>866</v>
      </c>
      <c r="B868" s="10" t="str">
        <f>"符连美"</f>
        <v>符连美</v>
      </c>
      <c r="C868" s="10" t="str">
        <f t="shared" si="160"/>
        <v>女</v>
      </c>
      <c r="D868" s="11" t="s">
        <v>739</v>
      </c>
      <c r="E868" s="10" t="s">
        <v>741</v>
      </c>
    </row>
    <row r="869" ht="14.25" customHeight="1" spans="1:5">
      <c r="A869" s="3">
        <v>867</v>
      </c>
      <c r="B869" s="10" t="str">
        <f>"羊玉媛"</f>
        <v>羊玉媛</v>
      </c>
      <c r="C869" s="10" t="str">
        <f t="shared" si="160"/>
        <v>女</v>
      </c>
      <c r="D869" s="11" t="s">
        <v>739</v>
      </c>
      <c r="E869" s="10" t="s">
        <v>107</v>
      </c>
    </row>
    <row r="870" ht="14.25" customHeight="1" spans="1:5">
      <c r="A870" s="3">
        <v>868</v>
      </c>
      <c r="B870" s="10" t="str">
        <f>"王志雄"</f>
        <v>王志雄</v>
      </c>
      <c r="C870" s="10" t="str">
        <f t="shared" ref="C870:C873" si="161">"男"</f>
        <v>男</v>
      </c>
      <c r="D870" s="11" t="s">
        <v>739</v>
      </c>
      <c r="E870" s="10" t="s">
        <v>742</v>
      </c>
    </row>
    <row r="871" ht="14.25" customHeight="1" spans="1:5">
      <c r="A871" s="3">
        <v>869</v>
      </c>
      <c r="B871" s="10" t="str">
        <f>"黄美丽"</f>
        <v>黄美丽</v>
      </c>
      <c r="C871" s="10" t="str">
        <f t="shared" ref="C871:C879" si="162">"女"</f>
        <v>女</v>
      </c>
      <c r="D871" s="11" t="s">
        <v>739</v>
      </c>
      <c r="E871" s="10" t="s">
        <v>492</v>
      </c>
    </row>
    <row r="872" ht="14.25" customHeight="1" spans="1:5">
      <c r="A872" s="3">
        <v>870</v>
      </c>
      <c r="B872" s="10" t="str">
        <f>"陈江安"</f>
        <v>陈江安</v>
      </c>
      <c r="C872" s="10" t="str">
        <f t="shared" si="161"/>
        <v>男</v>
      </c>
      <c r="D872" s="11" t="s">
        <v>739</v>
      </c>
      <c r="E872" s="10" t="s">
        <v>743</v>
      </c>
    </row>
    <row r="873" ht="14.25" customHeight="1" spans="1:5">
      <c r="A873" s="3">
        <v>871</v>
      </c>
      <c r="B873" s="10" t="str">
        <f>"陈金雄"</f>
        <v>陈金雄</v>
      </c>
      <c r="C873" s="10" t="str">
        <f t="shared" si="161"/>
        <v>男</v>
      </c>
      <c r="D873" s="11" t="s">
        <v>739</v>
      </c>
      <c r="E873" s="10" t="s">
        <v>744</v>
      </c>
    </row>
    <row r="874" ht="14.25" customHeight="1" spans="1:5">
      <c r="A874" s="3">
        <v>872</v>
      </c>
      <c r="B874" s="10" t="str">
        <f>"吴梅姝"</f>
        <v>吴梅姝</v>
      </c>
      <c r="C874" s="10" t="str">
        <f t="shared" si="162"/>
        <v>女</v>
      </c>
      <c r="D874" s="11" t="s">
        <v>739</v>
      </c>
      <c r="E874" s="10" t="s">
        <v>373</v>
      </c>
    </row>
    <row r="875" ht="14.25" customHeight="1" spans="1:5">
      <c r="A875" s="3">
        <v>873</v>
      </c>
      <c r="B875" s="10" t="str">
        <f>"符光精"</f>
        <v>符光精</v>
      </c>
      <c r="C875" s="10" t="str">
        <f>"男"</f>
        <v>男</v>
      </c>
      <c r="D875" s="11" t="s">
        <v>739</v>
      </c>
      <c r="E875" s="10" t="s">
        <v>745</v>
      </c>
    </row>
    <row r="876" ht="14.25" customHeight="1" spans="1:5">
      <c r="A876" s="3">
        <v>874</v>
      </c>
      <c r="B876" s="10" t="str">
        <f>"王月琴"</f>
        <v>王月琴</v>
      </c>
      <c r="C876" s="10" t="str">
        <f t="shared" si="162"/>
        <v>女</v>
      </c>
      <c r="D876" s="11" t="s">
        <v>739</v>
      </c>
      <c r="E876" s="10" t="s">
        <v>667</v>
      </c>
    </row>
    <row r="877" ht="14.25" customHeight="1" spans="1:5">
      <c r="A877" s="3">
        <v>875</v>
      </c>
      <c r="B877" s="10" t="str">
        <f>"李姣"</f>
        <v>李姣</v>
      </c>
      <c r="C877" s="10" t="str">
        <f t="shared" si="162"/>
        <v>女</v>
      </c>
      <c r="D877" s="11" t="s">
        <v>739</v>
      </c>
      <c r="E877" s="10" t="s">
        <v>746</v>
      </c>
    </row>
    <row r="878" ht="14.25" customHeight="1" spans="1:5">
      <c r="A878" s="3">
        <v>876</v>
      </c>
      <c r="B878" s="10" t="str">
        <f>"符玉婷"</f>
        <v>符玉婷</v>
      </c>
      <c r="C878" s="10" t="str">
        <f t="shared" si="162"/>
        <v>女</v>
      </c>
      <c r="D878" s="11" t="s">
        <v>739</v>
      </c>
      <c r="E878" s="10" t="s">
        <v>640</v>
      </c>
    </row>
    <row r="879" ht="14.25" customHeight="1" spans="1:5">
      <c r="A879" s="3">
        <v>877</v>
      </c>
      <c r="B879" s="10" t="str">
        <f>"李梅震"</f>
        <v>李梅震</v>
      </c>
      <c r="C879" s="10" t="str">
        <f t="shared" si="162"/>
        <v>女</v>
      </c>
      <c r="D879" s="11" t="s">
        <v>739</v>
      </c>
      <c r="E879" s="10" t="s">
        <v>747</v>
      </c>
    </row>
    <row r="880" ht="14.25" customHeight="1" spans="1:5">
      <c r="A880" s="3">
        <v>878</v>
      </c>
      <c r="B880" s="10" t="str">
        <f>"刘寰"</f>
        <v>刘寰</v>
      </c>
      <c r="C880" s="10" t="str">
        <f t="shared" ref="C880:C884" si="163">"男"</f>
        <v>男</v>
      </c>
      <c r="D880" s="11" t="s">
        <v>739</v>
      </c>
      <c r="E880" s="10" t="s">
        <v>748</v>
      </c>
    </row>
    <row r="881" ht="14.25" customHeight="1" spans="1:5">
      <c r="A881" s="3">
        <v>879</v>
      </c>
      <c r="B881" s="10" t="str">
        <f>"高泽民"</f>
        <v>高泽民</v>
      </c>
      <c r="C881" s="10" t="str">
        <f t="shared" si="163"/>
        <v>男</v>
      </c>
      <c r="D881" s="11" t="s">
        <v>739</v>
      </c>
      <c r="E881" s="10" t="s">
        <v>749</v>
      </c>
    </row>
    <row r="882" ht="14.25" customHeight="1" spans="1:5">
      <c r="A882" s="3">
        <v>880</v>
      </c>
      <c r="B882" s="10" t="str">
        <f>"李炳光"</f>
        <v>李炳光</v>
      </c>
      <c r="C882" s="10" t="str">
        <f t="shared" si="163"/>
        <v>男</v>
      </c>
      <c r="D882" s="11" t="s">
        <v>739</v>
      </c>
      <c r="E882" s="10" t="s">
        <v>750</v>
      </c>
    </row>
    <row r="883" ht="14.25" customHeight="1" spans="1:5">
      <c r="A883" s="3">
        <v>881</v>
      </c>
      <c r="B883" s="10" t="str">
        <f>"王之鹏"</f>
        <v>王之鹏</v>
      </c>
      <c r="C883" s="10" t="str">
        <f t="shared" si="163"/>
        <v>男</v>
      </c>
      <c r="D883" s="11" t="s">
        <v>739</v>
      </c>
      <c r="E883" s="10" t="s">
        <v>751</v>
      </c>
    </row>
    <row r="884" ht="14.25" customHeight="1" spans="1:5">
      <c r="A884" s="3">
        <v>882</v>
      </c>
      <c r="B884" s="10" t="str">
        <f>"朱永雄"</f>
        <v>朱永雄</v>
      </c>
      <c r="C884" s="10" t="str">
        <f t="shared" si="163"/>
        <v>男</v>
      </c>
      <c r="D884" s="11" t="s">
        <v>739</v>
      </c>
      <c r="E884" s="10" t="s">
        <v>752</v>
      </c>
    </row>
    <row r="885" ht="14.25" customHeight="1" spans="1:5">
      <c r="A885" s="3">
        <v>883</v>
      </c>
      <c r="B885" s="10" t="str">
        <f>"吴丽姿"</f>
        <v>吴丽姿</v>
      </c>
      <c r="C885" s="10" t="str">
        <f>"女"</f>
        <v>女</v>
      </c>
      <c r="D885" s="11" t="s">
        <v>739</v>
      </c>
      <c r="E885" s="10" t="s">
        <v>83</v>
      </c>
    </row>
    <row r="886" ht="14.25" customHeight="1" spans="1:5">
      <c r="A886" s="3">
        <v>884</v>
      </c>
      <c r="B886" s="10" t="str">
        <f>"林新凤"</f>
        <v>林新凤</v>
      </c>
      <c r="C886" s="10" t="str">
        <f>"女"</f>
        <v>女</v>
      </c>
      <c r="D886" s="11" t="s">
        <v>739</v>
      </c>
      <c r="E886" s="10" t="s">
        <v>753</v>
      </c>
    </row>
    <row r="887" ht="14.25" customHeight="1" spans="1:5">
      <c r="A887" s="3">
        <v>885</v>
      </c>
      <c r="B887" s="10" t="str">
        <f>"郑如东"</f>
        <v>郑如东</v>
      </c>
      <c r="C887" s="10" t="str">
        <f t="shared" ref="C887:C890" si="164">"男"</f>
        <v>男</v>
      </c>
      <c r="D887" s="11" t="s">
        <v>739</v>
      </c>
      <c r="E887" s="10" t="s">
        <v>754</v>
      </c>
    </row>
    <row r="888" ht="14.25" customHeight="1" spans="1:5">
      <c r="A888" s="3">
        <v>886</v>
      </c>
      <c r="B888" s="10" t="str">
        <f>"郑仕陛"</f>
        <v>郑仕陛</v>
      </c>
      <c r="C888" s="10" t="str">
        <f t="shared" si="164"/>
        <v>男</v>
      </c>
      <c r="D888" s="11" t="s">
        <v>739</v>
      </c>
      <c r="E888" s="10" t="s">
        <v>530</v>
      </c>
    </row>
    <row r="889" ht="14.25" customHeight="1" spans="1:5">
      <c r="A889" s="3">
        <v>887</v>
      </c>
      <c r="B889" s="10" t="str">
        <f>"王所必"</f>
        <v>王所必</v>
      </c>
      <c r="C889" s="10" t="str">
        <f t="shared" si="164"/>
        <v>男</v>
      </c>
      <c r="D889" s="11" t="s">
        <v>739</v>
      </c>
      <c r="E889" s="10" t="s">
        <v>755</v>
      </c>
    </row>
    <row r="890" ht="14.25" customHeight="1" spans="1:5">
      <c r="A890" s="3">
        <v>888</v>
      </c>
      <c r="B890" s="10" t="str">
        <f>"吴浩"</f>
        <v>吴浩</v>
      </c>
      <c r="C890" s="10" t="str">
        <f t="shared" si="164"/>
        <v>男</v>
      </c>
      <c r="D890" s="11" t="s">
        <v>739</v>
      </c>
      <c r="E890" s="10" t="s">
        <v>182</v>
      </c>
    </row>
    <row r="891" ht="14.25" customHeight="1" spans="1:5">
      <c r="A891" s="3">
        <v>889</v>
      </c>
      <c r="B891" s="10" t="str">
        <f>"羊美娟"</f>
        <v>羊美娟</v>
      </c>
      <c r="C891" s="10" t="str">
        <f t="shared" ref="C891:C897" si="165">"女"</f>
        <v>女</v>
      </c>
      <c r="D891" s="11" t="s">
        <v>739</v>
      </c>
      <c r="E891" s="10" t="s">
        <v>756</v>
      </c>
    </row>
    <row r="892" ht="14.25" customHeight="1" spans="1:5">
      <c r="A892" s="3">
        <v>890</v>
      </c>
      <c r="B892" s="10" t="str">
        <f>"羊妹凤"</f>
        <v>羊妹凤</v>
      </c>
      <c r="C892" s="10" t="str">
        <f t="shared" si="165"/>
        <v>女</v>
      </c>
      <c r="D892" s="11" t="s">
        <v>739</v>
      </c>
      <c r="E892" s="10" t="s">
        <v>156</v>
      </c>
    </row>
    <row r="893" ht="14.25" customHeight="1" spans="1:5">
      <c r="A893" s="3">
        <v>891</v>
      </c>
      <c r="B893" s="10" t="str">
        <f>"林丽红"</f>
        <v>林丽红</v>
      </c>
      <c r="C893" s="10" t="str">
        <f t="shared" si="165"/>
        <v>女</v>
      </c>
      <c r="D893" s="11" t="s">
        <v>739</v>
      </c>
      <c r="E893" s="10" t="s">
        <v>757</v>
      </c>
    </row>
    <row r="894" ht="14.25" customHeight="1" spans="1:5">
      <c r="A894" s="3">
        <v>892</v>
      </c>
      <c r="B894" s="10" t="str">
        <f>"刘乙青"</f>
        <v>刘乙青</v>
      </c>
      <c r="C894" s="10" t="str">
        <f t="shared" si="165"/>
        <v>女</v>
      </c>
      <c r="D894" s="11" t="s">
        <v>739</v>
      </c>
      <c r="E894" s="10" t="s">
        <v>633</v>
      </c>
    </row>
    <row r="895" ht="14.25" customHeight="1" spans="1:5">
      <c r="A895" s="3">
        <v>893</v>
      </c>
      <c r="B895" s="10" t="str">
        <f>"陈丽娟"</f>
        <v>陈丽娟</v>
      </c>
      <c r="C895" s="10" t="str">
        <f t="shared" si="165"/>
        <v>女</v>
      </c>
      <c r="D895" s="11" t="s">
        <v>739</v>
      </c>
      <c r="E895" s="10" t="s">
        <v>326</v>
      </c>
    </row>
    <row r="896" ht="14.25" customHeight="1" spans="1:5">
      <c r="A896" s="3">
        <v>894</v>
      </c>
      <c r="B896" s="10" t="str">
        <f>"洪有春"</f>
        <v>洪有春</v>
      </c>
      <c r="C896" s="10" t="str">
        <f t="shared" si="165"/>
        <v>女</v>
      </c>
      <c r="D896" s="11" t="s">
        <v>739</v>
      </c>
      <c r="E896" s="10" t="s">
        <v>758</v>
      </c>
    </row>
    <row r="897" ht="14.25" customHeight="1" spans="1:5">
      <c r="A897" s="3">
        <v>895</v>
      </c>
      <c r="B897" s="10" t="str">
        <f>"麦雪永"</f>
        <v>麦雪永</v>
      </c>
      <c r="C897" s="10" t="str">
        <f t="shared" si="165"/>
        <v>女</v>
      </c>
      <c r="D897" s="11" t="s">
        <v>739</v>
      </c>
      <c r="E897" s="10" t="s">
        <v>102</v>
      </c>
    </row>
    <row r="898" ht="14.25" customHeight="1" spans="1:5">
      <c r="A898" s="3">
        <v>896</v>
      </c>
      <c r="B898" s="10" t="str">
        <f>"冯永强"</f>
        <v>冯永强</v>
      </c>
      <c r="C898" s="10" t="str">
        <f t="shared" ref="C898:C903" si="166">"男"</f>
        <v>男</v>
      </c>
      <c r="D898" s="11" t="s">
        <v>739</v>
      </c>
      <c r="E898" s="10" t="s">
        <v>759</v>
      </c>
    </row>
    <row r="899" ht="14.25" customHeight="1" spans="1:5">
      <c r="A899" s="3">
        <v>897</v>
      </c>
      <c r="B899" s="10" t="str">
        <f>"李海裕"</f>
        <v>李海裕</v>
      </c>
      <c r="C899" s="10" t="str">
        <f t="shared" si="166"/>
        <v>男</v>
      </c>
      <c r="D899" s="11" t="s">
        <v>739</v>
      </c>
      <c r="E899" s="10" t="s">
        <v>428</v>
      </c>
    </row>
    <row r="900" ht="14.25" customHeight="1" spans="1:5">
      <c r="A900" s="3">
        <v>898</v>
      </c>
      <c r="B900" s="10" t="str">
        <f>"邓海泉"</f>
        <v>邓海泉</v>
      </c>
      <c r="C900" s="10" t="str">
        <f t="shared" ref="C900:C902" si="167">"女"</f>
        <v>女</v>
      </c>
      <c r="D900" s="11" t="s">
        <v>739</v>
      </c>
      <c r="E900" s="10" t="s">
        <v>119</v>
      </c>
    </row>
    <row r="901" ht="14.25" customHeight="1" spans="1:5">
      <c r="A901" s="3">
        <v>899</v>
      </c>
      <c r="B901" s="10" t="str">
        <f>"羊冬花"</f>
        <v>羊冬花</v>
      </c>
      <c r="C901" s="10" t="str">
        <f t="shared" si="167"/>
        <v>女</v>
      </c>
      <c r="D901" s="11" t="s">
        <v>739</v>
      </c>
      <c r="E901" s="10" t="s">
        <v>413</v>
      </c>
    </row>
    <row r="902" ht="14.25" customHeight="1" spans="1:5">
      <c r="A902" s="3">
        <v>900</v>
      </c>
      <c r="B902" s="10" t="str">
        <f>"王月琼"</f>
        <v>王月琼</v>
      </c>
      <c r="C902" s="10" t="str">
        <f t="shared" si="167"/>
        <v>女</v>
      </c>
      <c r="D902" s="11" t="s">
        <v>739</v>
      </c>
      <c r="E902" s="10" t="s">
        <v>760</v>
      </c>
    </row>
    <row r="903" ht="14.25" customHeight="1" spans="1:5">
      <c r="A903" s="3">
        <v>901</v>
      </c>
      <c r="B903" s="10" t="str">
        <f>"薛多双"</f>
        <v>薛多双</v>
      </c>
      <c r="C903" s="10" t="str">
        <f t="shared" si="166"/>
        <v>男</v>
      </c>
      <c r="D903" s="11" t="s">
        <v>739</v>
      </c>
      <c r="E903" s="10" t="s">
        <v>738</v>
      </c>
    </row>
    <row r="904" ht="14.25" customHeight="1" spans="1:5">
      <c r="A904" s="3">
        <v>902</v>
      </c>
      <c r="B904" s="10" t="str">
        <f>"陈善梅"</f>
        <v>陈善梅</v>
      </c>
      <c r="C904" s="10" t="str">
        <f t="shared" ref="C904:C907" si="168">"女"</f>
        <v>女</v>
      </c>
      <c r="D904" s="11" t="s">
        <v>739</v>
      </c>
      <c r="E904" s="10" t="s">
        <v>761</v>
      </c>
    </row>
    <row r="905" ht="14.25" customHeight="1" spans="1:5">
      <c r="A905" s="3">
        <v>903</v>
      </c>
      <c r="B905" s="10" t="str">
        <f>"吴阿妮"</f>
        <v>吴阿妮</v>
      </c>
      <c r="C905" s="10" t="str">
        <f t="shared" si="168"/>
        <v>女</v>
      </c>
      <c r="D905" s="11" t="s">
        <v>739</v>
      </c>
      <c r="E905" s="10" t="s">
        <v>119</v>
      </c>
    </row>
    <row r="906" ht="14.25" customHeight="1" spans="1:5">
      <c r="A906" s="3">
        <v>904</v>
      </c>
      <c r="B906" s="10" t="str">
        <f>"李妹桃"</f>
        <v>李妹桃</v>
      </c>
      <c r="C906" s="10" t="str">
        <f t="shared" si="168"/>
        <v>女</v>
      </c>
      <c r="D906" s="11" t="s">
        <v>739</v>
      </c>
      <c r="E906" s="10" t="s">
        <v>762</v>
      </c>
    </row>
    <row r="907" ht="14.25" customHeight="1" spans="1:5">
      <c r="A907" s="3">
        <v>905</v>
      </c>
      <c r="B907" s="10" t="str">
        <f>"吴克祥"</f>
        <v>吴克祥</v>
      </c>
      <c r="C907" s="10" t="str">
        <f t="shared" si="168"/>
        <v>女</v>
      </c>
      <c r="D907" s="11" t="s">
        <v>739</v>
      </c>
      <c r="E907" s="10" t="s">
        <v>763</v>
      </c>
    </row>
    <row r="908" ht="14.25" customHeight="1" spans="1:5">
      <c r="A908" s="3">
        <v>906</v>
      </c>
      <c r="B908" s="10" t="str">
        <f>"羊奇芬"</f>
        <v>羊奇芬</v>
      </c>
      <c r="C908" s="10" t="str">
        <f t="shared" ref="C908:C914" si="169">"男"</f>
        <v>男</v>
      </c>
      <c r="D908" s="11" t="s">
        <v>739</v>
      </c>
      <c r="E908" s="10" t="s">
        <v>435</v>
      </c>
    </row>
    <row r="909" ht="14.25" customHeight="1" spans="1:5">
      <c r="A909" s="3">
        <v>907</v>
      </c>
      <c r="B909" s="10" t="str">
        <f>"陈丽葵"</f>
        <v>陈丽葵</v>
      </c>
      <c r="C909" s="10" t="str">
        <f t="shared" ref="C909:C912" si="170">"女"</f>
        <v>女</v>
      </c>
      <c r="D909" s="11" t="s">
        <v>739</v>
      </c>
      <c r="E909" s="10" t="s">
        <v>764</v>
      </c>
    </row>
    <row r="910" ht="14.25" customHeight="1" spans="1:5">
      <c r="A910" s="3">
        <v>908</v>
      </c>
      <c r="B910" s="10" t="str">
        <f>"符大威"</f>
        <v>符大威</v>
      </c>
      <c r="C910" s="10" t="str">
        <f t="shared" si="169"/>
        <v>男</v>
      </c>
      <c r="D910" s="11" t="s">
        <v>739</v>
      </c>
      <c r="E910" s="10" t="s">
        <v>765</v>
      </c>
    </row>
    <row r="911" ht="14.25" customHeight="1" spans="1:5">
      <c r="A911" s="3">
        <v>909</v>
      </c>
      <c r="B911" s="10" t="str">
        <f>"苏桂兰"</f>
        <v>苏桂兰</v>
      </c>
      <c r="C911" s="10" t="str">
        <f t="shared" si="170"/>
        <v>女</v>
      </c>
      <c r="D911" s="11" t="s">
        <v>739</v>
      </c>
      <c r="E911" s="10" t="s">
        <v>766</v>
      </c>
    </row>
    <row r="912" ht="14.25" customHeight="1" spans="1:5">
      <c r="A912" s="3">
        <v>910</v>
      </c>
      <c r="B912" s="10" t="str">
        <f>"陈丽敏"</f>
        <v>陈丽敏</v>
      </c>
      <c r="C912" s="10" t="str">
        <f t="shared" si="170"/>
        <v>女</v>
      </c>
      <c r="D912" s="11" t="s">
        <v>739</v>
      </c>
      <c r="E912" s="10" t="s">
        <v>767</v>
      </c>
    </row>
    <row r="913" ht="14.25" customHeight="1" spans="1:5">
      <c r="A913" s="3">
        <v>911</v>
      </c>
      <c r="B913" s="10" t="str">
        <f>"欧其麟"</f>
        <v>欧其麟</v>
      </c>
      <c r="C913" s="10" t="str">
        <f t="shared" si="169"/>
        <v>男</v>
      </c>
      <c r="D913" s="11" t="s">
        <v>739</v>
      </c>
      <c r="E913" s="10" t="s">
        <v>191</v>
      </c>
    </row>
    <row r="914" ht="14.25" customHeight="1" spans="1:5">
      <c r="A914" s="3">
        <v>912</v>
      </c>
      <c r="B914" s="10" t="str">
        <f>"符学芳"</f>
        <v>符学芳</v>
      </c>
      <c r="C914" s="10" t="str">
        <f t="shared" si="169"/>
        <v>男</v>
      </c>
      <c r="D914" s="11" t="s">
        <v>739</v>
      </c>
      <c r="E914" s="10" t="s">
        <v>743</v>
      </c>
    </row>
    <row r="915" ht="14.25" customHeight="1" spans="1:5">
      <c r="A915" s="3">
        <v>913</v>
      </c>
      <c r="B915" s="10" t="str">
        <f>"陈珍花"</f>
        <v>陈珍花</v>
      </c>
      <c r="C915" s="10" t="str">
        <f t="shared" ref="C915:C921" si="171">"女"</f>
        <v>女</v>
      </c>
      <c r="D915" s="11" t="s">
        <v>739</v>
      </c>
      <c r="E915" s="10" t="s">
        <v>168</v>
      </c>
    </row>
    <row r="916" ht="14.25" customHeight="1" spans="1:5">
      <c r="A916" s="3">
        <v>914</v>
      </c>
      <c r="B916" s="10" t="str">
        <f>"李德题"</f>
        <v>李德题</v>
      </c>
      <c r="C916" s="10" t="str">
        <f t="shared" ref="C916:C918" si="172">"男"</f>
        <v>男</v>
      </c>
      <c r="D916" s="11" t="s">
        <v>739</v>
      </c>
      <c r="E916" s="10" t="s">
        <v>768</v>
      </c>
    </row>
    <row r="917" ht="14.25" customHeight="1" spans="1:5">
      <c r="A917" s="3">
        <v>915</v>
      </c>
      <c r="B917" s="10" t="str">
        <f>"邱恒舜"</f>
        <v>邱恒舜</v>
      </c>
      <c r="C917" s="10" t="str">
        <f t="shared" si="172"/>
        <v>男</v>
      </c>
      <c r="D917" s="11" t="s">
        <v>739</v>
      </c>
      <c r="E917" s="10" t="s">
        <v>769</v>
      </c>
    </row>
    <row r="918" ht="14.25" customHeight="1" spans="1:5">
      <c r="A918" s="3">
        <v>916</v>
      </c>
      <c r="B918" s="10" t="str">
        <f>"赵建丰"</f>
        <v>赵建丰</v>
      </c>
      <c r="C918" s="10" t="str">
        <f t="shared" si="172"/>
        <v>男</v>
      </c>
      <c r="D918" s="11" t="s">
        <v>739</v>
      </c>
      <c r="E918" s="10" t="s">
        <v>548</v>
      </c>
    </row>
    <row r="919" ht="14.25" customHeight="1" spans="1:5">
      <c r="A919" s="3">
        <v>917</v>
      </c>
      <c r="B919" s="10" t="str">
        <f>"侯丹秀"</f>
        <v>侯丹秀</v>
      </c>
      <c r="C919" s="10" t="str">
        <f t="shared" si="171"/>
        <v>女</v>
      </c>
      <c r="D919" s="11" t="s">
        <v>739</v>
      </c>
      <c r="E919" s="10" t="s">
        <v>770</v>
      </c>
    </row>
    <row r="920" ht="14.25" customHeight="1" spans="1:5">
      <c r="A920" s="3">
        <v>918</v>
      </c>
      <c r="B920" s="10" t="str">
        <f>"陈慧颖"</f>
        <v>陈慧颖</v>
      </c>
      <c r="C920" s="10" t="str">
        <f t="shared" si="171"/>
        <v>女</v>
      </c>
      <c r="D920" s="11" t="s">
        <v>739</v>
      </c>
      <c r="E920" s="10" t="s">
        <v>771</v>
      </c>
    </row>
    <row r="921" ht="14.25" customHeight="1" spans="1:5">
      <c r="A921" s="3">
        <v>919</v>
      </c>
      <c r="B921" s="10" t="str">
        <f>"王学花"</f>
        <v>王学花</v>
      </c>
      <c r="C921" s="10" t="str">
        <f t="shared" si="171"/>
        <v>女</v>
      </c>
      <c r="D921" s="11" t="s">
        <v>739</v>
      </c>
      <c r="E921" s="10" t="s">
        <v>772</v>
      </c>
    </row>
    <row r="922" ht="14.25" customHeight="1" spans="1:5">
      <c r="A922" s="3">
        <v>920</v>
      </c>
      <c r="B922" s="10" t="str">
        <f>"唐基田"</f>
        <v>唐基田</v>
      </c>
      <c r="C922" s="10" t="str">
        <f>"男"</f>
        <v>男</v>
      </c>
      <c r="D922" s="11" t="s">
        <v>739</v>
      </c>
      <c r="E922" s="10" t="s">
        <v>773</v>
      </c>
    </row>
    <row r="923" ht="14.25" customHeight="1" spans="1:5">
      <c r="A923" s="3">
        <v>921</v>
      </c>
      <c r="B923" s="10" t="str">
        <f>"岑雄蓉"</f>
        <v>岑雄蓉</v>
      </c>
      <c r="C923" s="10" t="str">
        <f t="shared" ref="C923:C928" si="173">"女"</f>
        <v>女</v>
      </c>
      <c r="D923" s="11" t="s">
        <v>739</v>
      </c>
      <c r="E923" s="10" t="s">
        <v>159</v>
      </c>
    </row>
    <row r="924" ht="14.25" customHeight="1" spans="1:5">
      <c r="A924" s="3">
        <v>922</v>
      </c>
      <c r="B924" s="10" t="str">
        <f>"李秋鸾"</f>
        <v>李秋鸾</v>
      </c>
      <c r="C924" s="10" t="str">
        <f t="shared" si="173"/>
        <v>女</v>
      </c>
      <c r="D924" s="11" t="s">
        <v>739</v>
      </c>
      <c r="E924" s="10" t="s">
        <v>774</v>
      </c>
    </row>
    <row r="925" ht="14.25" customHeight="1" spans="1:5">
      <c r="A925" s="3">
        <v>923</v>
      </c>
      <c r="B925" s="10" t="str">
        <f>"李霞"</f>
        <v>李霞</v>
      </c>
      <c r="C925" s="10" t="str">
        <f t="shared" si="173"/>
        <v>女</v>
      </c>
      <c r="D925" s="11" t="s">
        <v>739</v>
      </c>
      <c r="E925" s="10" t="s">
        <v>775</v>
      </c>
    </row>
    <row r="926" ht="14.25" customHeight="1" spans="1:5">
      <c r="A926" s="3">
        <v>924</v>
      </c>
      <c r="B926" s="10" t="str">
        <f>"赵坚蕊"</f>
        <v>赵坚蕊</v>
      </c>
      <c r="C926" s="10" t="str">
        <f t="shared" si="173"/>
        <v>女</v>
      </c>
      <c r="D926" s="11" t="s">
        <v>739</v>
      </c>
      <c r="E926" s="10" t="s">
        <v>246</v>
      </c>
    </row>
    <row r="927" ht="14.25" customHeight="1" spans="1:5">
      <c r="A927" s="3">
        <v>925</v>
      </c>
      <c r="B927" s="10" t="str">
        <f>"张盛莲"</f>
        <v>张盛莲</v>
      </c>
      <c r="C927" s="10" t="str">
        <f t="shared" si="173"/>
        <v>女</v>
      </c>
      <c r="D927" s="11" t="s">
        <v>739</v>
      </c>
      <c r="E927" s="10" t="s">
        <v>776</v>
      </c>
    </row>
    <row r="928" ht="14.25" customHeight="1" spans="1:5">
      <c r="A928" s="3">
        <v>926</v>
      </c>
      <c r="B928" s="10" t="str">
        <f>"李桂香"</f>
        <v>李桂香</v>
      </c>
      <c r="C928" s="10" t="str">
        <f t="shared" si="173"/>
        <v>女</v>
      </c>
      <c r="D928" s="11" t="s">
        <v>739</v>
      </c>
      <c r="E928" s="10" t="s">
        <v>777</v>
      </c>
    </row>
    <row r="929" ht="14.25" customHeight="1" spans="1:5">
      <c r="A929" s="3">
        <v>927</v>
      </c>
      <c r="B929" s="10" t="str">
        <f>"李必林"</f>
        <v>李必林</v>
      </c>
      <c r="C929" s="10" t="str">
        <f>"男"</f>
        <v>男</v>
      </c>
      <c r="D929" s="11" t="s">
        <v>739</v>
      </c>
      <c r="E929" s="10" t="s">
        <v>341</v>
      </c>
    </row>
    <row r="930" ht="14.25" customHeight="1" spans="1:5">
      <c r="A930" s="3">
        <v>928</v>
      </c>
      <c r="B930" s="10" t="str">
        <f>"林本桂"</f>
        <v>林本桂</v>
      </c>
      <c r="C930" s="10" t="str">
        <f t="shared" ref="C930:C933" si="174">"女"</f>
        <v>女</v>
      </c>
      <c r="D930" s="11" t="s">
        <v>739</v>
      </c>
      <c r="E930" s="10" t="s">
        <v>778</v>
      </c>
    </row>
    <row r="931" ht="14.25" customHeight="1" spans="1:5">
      <c r="A931" s="3">
        <v>929</v>
      </c>
      <c r="B931" s="10" t="str">
        <f>"何美雯"</f>
        <v>何美雯</v>
      </c>
      <c r="C931" s="10" t="str">
        <f t="shared" si="174"/>
        <v>女</v>
      </c>
      <c r="D931" s="11" t="s">
        <v>739</v>
      </c>
      <c r="E931" s="10" t="s">
        <v>569</v>
      </c>
    </row>
    <row r="932" ht="14.25" customHeight="1" spans="1:5">
      <c r="A932" s="3">
        <v>930</v>
      </c>
      <c r="B932" s="10" t="str">
        <f>"王壮妹"</f>
        <v>王壮妹</v>
      </c>
      <c r="C932" s="10" t="str">
        <f t="shared" si="174"/>
        <v>女</v>
      </c>
      <c r="D932" s="11" t="s">
        <v>739</v>
      </c>
      <c r="E932" s="10" t="s">
        <v>770</v>
      </c>
    </row>
    <row r="933" ht="14.25" customHeight="1" spans="1:5">
      <c r="A933" s="3">
        <v>931</v>
      </c>
      <c r="B933" s="10" t="str">
        <f>"王石女"</f>
        <v>王石女</v>
      </c>
      <c r="C933" s="10" t="str">
        <f t="shared" si="174"/>
        <v>女</v>
      </c>
      <c r="D933" s="11" t="s">
        <v>739</v>
      </c>
      <c r="E933" s="10" t="s">
        <v>779</v>
      </c>
    </row>
    <row r="934" ht="14.25" customHeight="1" spans="1:5">
      <c r="A934" s="3">
        <v>932</v>
      </c>
      <c r="B934" s="10" t="str">
        <f>"李开平"</f>
        <v>李开平</v>
      </c>
      <c r="C934" s="10" t="str">
        <f t="shared" ref="C934:C938" si="175">"男"</f>
        <v>男</v>
      </c>
      <c r="D934" s="11" t="s">
        <v>739</v>
      </c>
      <c r="E934" s="10" t="s">
        <v>780</v>
      </c>
    </row>
    <row r="935" ht="14.25" customHeight="1" spans="1:5">
      <c r="A935" s="3">
        <v>933</v>
      </c>
      <c r="B935" s="10" t="str">
        <f>"李为常"</f>
        <v>李为常</v>
      </c>
      <c r="C935" s="10" t="str">
        <f t="shared" si="175"/>
        <v>男</v>
      </c>
      <c r="D935" s="11" t="s">
        <v>781</v>
      </c>
      <c r="E935" s="10" t="s">
        <v>782</v>
      </c>
    </row>
    <row r="936" ht="14.25" customHeight="1" spans="1:5">
      <c r="A936" s="3">
        <v>934</v>
      </c>
      <c r="B936" s="10" t="str">
        <f>"符玉官"</f>
        <v>符玉官</v>
      </c>
      <c r="C936" s="10" t="str">
        <f t="shared" ref="C936:C941" si="176">"女"</f>
        <v>女</v>
      </c>
      <c r="D936" s="11" t="s">
        <v>781</v>
      </c>
      <c r="E936" s="10" t="s">
        <v>783</v>
      </c>
    </row>
    <row r="937" ht="14.25" customHeight="1" spans="1:5">
      <c r="A937" s="3">
        <v>935</v>
      </c>
      <c r="B937" s="10" t="str">
        <f>"羊子铭"</f>
        <v>羊子铭</v>
      </c>
      <c r="C937" s="10" t="str">
        <f t="shared" si="175"/>
        <v>男</v>
      </c>
      <c r="D937" s="11" t="s">
        <v>781</v>
      </c>
      <c r="E937" s="10" t="s">
        <v>782</v>
      </c>
    </row>
    <row r="938" ht="14.25" customHeight="1" spans="1:5">
      <c r="A938" s="3">
        <v>936</v>
      </c>
      <c r="B938" s="10" t="str">
        <f>"羊琼元"</f>
        <v>羊琼元</v>
      </c>
      <c r="C938" s="10" t="str">
        <f t="shared" si="175"/>
        <v>男</v>
      </c>
      <c r="D938" s="11" t="s">
        <v>781</v>
      </c>
      <c r="E938" s="10" t="s">
        <v>784</v>
      </c>
    </row>
    <row r="939" ht="14.25" customHeight="1" spans="1:5">
      <c r="A939" s="3">
        <v>937</v>
      </c>
      <c r="B939" s="10" t="str">
        <f>"金瑶"</f>
        <v>金瑶</v>
      </c>
      <c r="C939" s="10" t="str">
        <f t="shared" si="176"/>
        <v>女</v>
      </c>
      <c r="D939" s="11" t="s">
        <v>785</v>
      </c>
      <c r="E939" s="10" t="s">
        <v>104</v>
      </c>
    </row>
    <row r="940" ht="14.25" customHeight="1" spans="1:5">
      <c r="A940" s="3">
        <v>938</v>
      </c>
      <c r="B940" s="10" t="str">
        <f>"周秀春"</f>
        <v>周秀春</v>
      </c>
      <c r="C940" s="10" t="str">
        <f t="shared" si="176"/>
        <v>女</v>
      </c>
      <c r="D940" s="11" t="s">
        <v>785</v>
      </c>
      <c r="E940" s="10" t="s">
        <v>786</v>
      </c>
    </row>
    <row r="941" ht="14.25" customHeight="1" spans="1:5">
      <c r="A941" s="3">
        <v>939</v>
      </c>
      <c r="B941" s="10" t="str">
        <f>"黎阳"</f>
        <v>黎阳</v>
      </c>
      <c r="C941" s="10" t="str">
        <f t="shared" si="176"/>
        <v>女</v>
      </c>
      <c r="D941" s="11" t="s">
        <v>785</v>
      </c>
      <c r="E941" s="10" t="s">
        <v>787</v>
      </c>
    </row>
    <row r="942" ht="14.25" customHeight="1" spans="1:5">
      <c r="A942" s="3">
        <v>940</v>
      </c>
      <c r="B942" s="10" t="str">
        <f>"李後锦"</f>
        <v>李後锦</v>
      </c>
      <c r="C942" s="10" t="str">
        <f>"男"</f>
        <v>男</v>
      </c>
      <c r="D942" s="11" t="s">
        <v>785</v>
      </c>
      <c r="E942" s="10" t="s">
        <v>788</v>
      </c>
    </row>
    <row r="943" ht="14.25" customHeight="1" spans="1:5">
      <c r="A943" s="3">
        <v>941</v>
      </c>
      <c r="B943" s="10" t="str">
        <f>"陈惠莲"</f>
        <v>陈惠莲</v>
      </c>
      <c r="C943" s="10" t="str">
        <f t="shared" ref="C943:C945" si="177">"女"</f>
        <v>女</v>
      </c>
      <c r="D943" s="11" t="s">
        <v>785</v>
      </c>
      <c r="E943" s="10" t="s">
        <v>789</v>
      </c>
    </row>
    <row r="944" ht="14.25" customHeight="1" spans="1:5">
      <c r="A944" s="3">
        <v>942</v>
      </c>
      <c r="B944" s="10" t="str">
        <f>"苏开川"</f>
        <v>苏开川</v>
      </c>
      <c r="C944" s="10" t="str">
        <f t="shared" si="177"/>
        <v>女</v>
      </c>
      <c r="D944" s="11" t="s">
        <v>790</v>
      </c>
      <c r="E944" s="10" t="s">
        <v>791</v>
      </c>
    </row>
    <row r="945" ht="14.25" customHeight="1" spans="1:5">
      <c r="A945" s="3">
        <v>943</v>
      </c>
      <c r="B945" s="10" t="str">
        <f>"钟石凌"</f>
        <v>钟石凌</v>
      </c>
      <c r="C945" s="10" t="str">
        <f t="shared" si="177"/>
        <v>女</v>
      </c>
      <c r="D945" s="11" t="s">
        <v>790</v>
      </c>
      <c r="E945" s="10" t="s">
        <v>792</v>
      </c>
    </row>
    <row r="946" ht="14.25" customHeight="1" spans="1:5">
      <c r="A946" s="3">
        <v>944</v>
      </c>
      <c r="B946" s="10" t="str">
        <f>"吴万显"</f>
        <v>吴万显</v>
      </c>
      <c r="C946" s="10" t="str">
        <f>"男"</f>
        <v>男</v>
      </c>
      <c r="D946" s="11" t="s">
        <v>790</v>
      </c>
      <c r="E946" s="10" t="s">
        <v>793</v>
      </c>
    </row>
    <row r="947" ht="14.25" customHeight="1" spans="1:5">
      <c r="A947" s="3">
        <v>945</v>
      </c>
      <c r="B947" s="10" t="str">
        <f>"吴美霞"</f>
        <v>吴美霞</v>
      </c>
      <c r="C947" s="10" t="str">
        <f t="shared" ref="C947:C951" si="178">"女"</f>
        <v>女</v>
      </c>
      <c r="D947" s="11" t="s">
        <v>790</v>
      </c>
      <c r="E947" s="10" t="s">
        <v>794</v>
      </c>
    </row>
    <row r="948" ht="14.25" customHeight="1" spans="1:5">
      <c r="A948" s="3">
        <v>946</v>
      </c>
      <c r="B948" s="10" t="str">
        <f>"陈杰"</f>
        <v>陈杰</v>
      </c>
      <c r="C948" s="10" t="str">
        <f t="shared" ref="C948:C954" si="179">"男"</f>
        <v>男</v>
      </c>
      <c r="D948" s="11" t="s">
        <v>790</v>
      </c>
      <c r="E948" s="10" t="s">
        <v>795</v>
      </c>
    </row>
    <row r="949" ht="14.25" customHeight="1" spans="1:5">
      <c r="A949" s="3">
        <v>947</v>
      </c>
      <c r="B949" s="10" t="str">
        <f>"吴美萍"</f>
        <v>吴美萍</v>
      </c>
      <c r="C949" s="10" t="str">
        <f t="shared" si="178"/>
        <v>女</v>
      </c>
      <c r="D949" s="11" t="s">
        <v>796</v>
      </c>
      <c r="E949" s="10" t="s">
        <v>797</v>
      </c>
    </row>
    <row r="950" ht="14.25" customHeight="1" spans="1:5">
      <c r="A950" s="3">
        <v>948</v>
      </c>
      <c r="B950" s="10" t="str">
        <f>"梁庆妹"</f>
        <v>梁庆妹</v>
      </c>
      <c r="C950" s="10" t="str">
        <f t="shared" si="178"/>
        <v>女</v>
      </c>
      <c r="D950" s="11" t="s">
        <v>796</v>
      </c>
      <c r="E950" s="10" t="s">
        <v>230</v>
      </c>
    </row>
    <row r="951" ht="14.25" customHeight="1" spans="1:5">
      <c r="A951" s="3">
        <v>949</v>
      </c>
      <c r="B951" s="10" t="str">
        <f>"黎芳花"</f>
        <v>黎芳花</v>
      </c>
      <c r="C951" s="10" t="str">
        <f t="shared" si="178"/>
        <v>女</v>
      </c>
      <c r="D951" s="11" t="s">
        <v>796</v>
      </c>
      <c r="E951" s="10" t="s">
        <v>798</v>
      </c>
    </row>
    <row r="952" ht="14.25" customHeight="1" spans="1:5">
      <c r="A952" s="3">
        <v>950</v>
      </c>
      <c r="B952" s="10" t="str">
        <f>"李大纲"</f>
        <v>李大纲</v>
      </c>
      <c r="C952" s="10" t="str">
        <f t="shared" si="179"/>
        <v>男</v>
      </c>
      <c r="D952" s="11" t="s">
        <v>796</v>
      </c>
      <c r="E952" s="10" t="s">
        <v>799</v>
      </c>
    </row>
    <row r="953" ht="14.25" customHeight="1" spans="1:5">
      <c r="A953" s="3">
        <v>951</v>
      </c>
      <c r="B953" s="10" t="str">
        <f>"王雅"</f>
        <v>王雅</v>
      </c>
      <c r="C953" s="10" t="str">
        <f t="shared" si="179"/>
        <v>男</v>
      </c>
      <c r="D953" s="11" t="s">
        <v>796</v>
      </c>
      <c r="E953" s="10" t="s">
        <v>800</v>
      </c>
    </row>
    <row r="954" ht="14.25" customHeight="1" spans="1:5">
      <c r="A954" s="3">
        <v>952</v>
      </c>
      <c r="B954" s="10" t="str">
        <f>"郭启煌"</f>
        <v>郭启煌</v>
      </c>
      <c r="C954" s="10" t="str">
        <f t="shared" si="179"/>
        <v>男</v>
      </c>
      <c r="D954" s="11" t="s">
        <v>796</v>
      </c>
      <c r="E954" s="10" t="s">
        <v>801</v>
      </c>
    </row>
    <row r="955" ht="14.25" customHeight="1" spans="1:5">
      <c r="A955" s="3">
        <v>953</v>
      </c>
      <c r="B955" s="10" t="str">
        <f>"吴琼花"</f>
        <v>吴琼花</v>
      </c>
      <c r="C955" s="10" t="str">
        <f t="shared" ref="C955:C958" si="180">"女"</f>
        <v>女</v>
      </c>
      <c r="D955" s="11" t="s">
        <v>796</v>
      </c>
      <c r="E955" s="10" t="s">
        <v>802</v>
      </c>
    </row>
    <row r="956" ht="14.25" customHeight="1" spans="1:5">
      <c r="A956" s="3">
        <v>954</v>
      </c>
      <c r="B956" s="10" t="str">
        <f>"林衍第"</f>
        <v>林衍第</v>
      </c>
      <c r="C956" s="10" t="str">
        <f t="shared" ref="C956:C960" si="181">"男"</f>
        <v>男</v>
      </c>
      <c r="D956" s="11" t="s">
        <v>796</v>
      </c>
      <c r="E956" s="10" t="s">
        <v>803</v>
      </c>
    </row>
    <row r="957" ht="14.25" customHeight="1" spans="1:5">
      <c r="A957" s="3">
        <v>955</v>
      </c>
      <c r="B957" s="10" t="str">
        <f>"陈带振"</f>
        <v>陈带振</v>
      </c>
      <c r="C957" s="10" t="str">
        <f t="shared" si="180"/>
        <v>女</v>
      </c>
      <c r="D957" s="11" t="s">
        <v>796</v>
      </c>
      <c r="E957" s="10" t="s">
        <v>804</v>
      </c>
    </row>
    <row r="958" ht="14.25" customHeight="1" spans="1:5">
      <c r="A958" s="3">
        <v>956</v>
      </c>
      <c r="B958" s="10" t="str">
        <f>"王炉养"</f>
        <v>王炉养</v>
      </c>
      <c r="C958" s="10" t="str">
        <f t="shared" si="180"/>
        <v>女</v>
      </c>
      <c r="D958" s="11" t="s">
        <v>796</v>
      </c>
      <c r="E958" s="10" t="s">
        <v>415</v>
      </c>
    </row>
    <row r="959" ht="14.25" customHeight="1" spans="1:5">
      <c r="A959" s="3">
        <v>957</v>
      </c>
      <c r="B959" s="10" t="str">
        <f>"吴开硕"</f>
        <v>吴开硕</v>
      </c>
      <c r="C959" s="10" t="str">
        <f t="shared" si="181"/>
        <v>男</v>
      </c>
      <c r="D959" s="11" t="s">
        <v>796</v>
      </c>
      <c r="E959" s="10" t="s">
        <v>805</v>
      </c>
    </row>
    <row r="960" ht="14.25" customHeight="1" spans="1:5">
      <c r="A960" s="3">
        <v>958</v>
      </c>
      <c r="B960" s="10" t="str">
        <f>"黎世雄"</f>
        <v>黎世雄</v>
      </c>
      <c r="C960" s="10" t="str">
        <f t="shared" si="181"/>
        <v>男</v>
      </c>
      <c r="D960" s="11" t="s">
        <v>796</v>
      </c>
      <c r="E960" s="10" t="s">
        <v>806</v>
      </c>
    </row>
    <row r="961" ht="14.25" customHeight="1" spans="1:5">
      <c r="A961" s="3">
        <v>959</v>
      </c>
      <c r="B961" s="10" t="str">
        <f>"符彩青"</f>
        <v>符彩青</v>
      </c>
      <c r="C961" s="10" t="str">
        <f t="shared" ref="C961:C965" si="182">"女"</f>
        <v>女</v>
      </c>
      <c r="D961" s="11" t="s">
        <v>796</v>
      </c>
      <c r="E961" s="10" t="s">
        <v>640</v>
      </c>
    </row>
    <row r="962" ht="14.25" customHeight="1" spans="1:5">
      <c r="A962" s="3">
        <v>960</v>
      </c>
      <c r="B962" s="10" t="str">
        <f>"陈垂浩"</f>
        <v>陈垂浩</v>
      </c>
      <c r="C962" s="10" t="str">
        <f t="shared" ref="C962:C969" si="183">"男"</f>
        <v>男</v>
      </c>
      <c r="D962" s="11" t="s">
        <v>796</v>
      </c>
      <c r="E962" s="10" t="s">
        <v>807</v>
      </c>
    </row>
    <row r="963" ht="14.25" customHeight="1" spans="1:5">
      <c r="A963" s="3">
        <v>961</v>
      </c>
      <c r="B963" s="10" t="str">
        <f>"陈金燕"</f>
        <v>陈金燕</v>
      </c>
      <c r="C963" s="10" t="str">
        <f t="shared" si="182"/>
        <v>女</v>
      </c>
      <c r="D963" s="11" t="s">
        <v>796</v>
      </c>
      <c r="E963" s="10" t="s">
        <v>808</v>
      </c>
    </row>
    <row r="964" ht="14.25" customHeight="1" spans="1:5">
      <c r="A964" s="3">
        <v>962</v>
      </c>
      <c r="B964" s="10" t="str">
        <f>"符桂花"</f>
        <v>符桂花</v>
      </c>
      <c r="C964" s="10" t="str">
        <f t="shared" si="182"/>
        <v>女</v>
      </c>
      <c r="D964" s="11" t="s">
        <v>796</v>
      </c>
      <c r="E964" s="10" t="s">
        <v>746</v>
      </c>
    </row>
    <row r="965" ht="14.25" customHeight="1" spans="1:5">
      <c r="A965" s="3">
        <v>963</v>
      </c>
      <c r="B965" s="10" t="str">
        <f>"孙明月"</f>
        <v>孙明月</v>
      </c>
      <c r="C965" s="10" t="str">
        <f t="shared" si="182"/>
        <v>女</v>
      </c>
      <c r="D965" s="11" t="s">
        <v>796</v>
      </c>
      <c r="E965" s="10" t="s">
        <v>809</v>
      </c>
    </row>
    <row r="966" ht="14.25" customHeight="1" spans="1:5">
      <c r="A966" s="3">
        <v>964</v>
      </c>
      <c r="B966" s="10" t="str">
        <f>"羊健文"</f>
        <v>羊健文</v>
      </c>
      <c r="C966" s="10" t="str">
        <f t="shared" si="183"/>
        <v>男</v>
      </c>
      <c r="D966" s="11" t="s">
        <v>796</v>
      </c>
      <c r="E966" s="10" t="s">
        <v>810</v>
      </c>
    </row>
    <row r="967" ht="14.25" customHeight="1" spans="1:5">
      <c r="A967" s="3">
        <v>965</v>
      </c>
      <c r="B967" s="10" t="str">
        <f>"董茂盛"</f>
        <v>董茂盛</v>
      </c>
      <c r="C967" s="10" t="str">
        <f t="shared" si="183"/>
        <v>男</v>
      </c>
      <c r="D967" s="11" t="s">
        <v>796</v>
      </c>
      <c r="E967" s="10" t="s">
        <v>811</v>
      </c>
    </row>
    <row r="968" ht="14.25" customHeight="1" spans="1:5">
      <c r="A968" s="3">
        <v>966</v>
      </c>
      <c r="B968" s="10" t="str">
        <f>"薛万王"</f>
        <v>薛万王</v>
      </c>
      <c r="C968" s="10" t="str">
        <f t="shared" si="183"/>
        <v>男</v>
      </c>
      <c r="D968" s="11" t="s">
        <v>796</v>
      </c>
      <c r="E968" s="10" t="s">
        <v>512</v>
      </c>
    </row>
    <row r="969" ht="14.25" customHeight="1" spans="1:5">
      <c r="A969" s="3">
        <v>967</v>
      </c>
      <c r="B969" s="10" t="str">
        <f>"刘圣斌"</f>
        <v>刘圣斌</v>
      </c>
      <c r="C969" s="10" t="str">
        <f t="shared" si="183"/>
        <v>男</v>
      </c>
      <c r="D969" s="11" t="s">
        <v>796</v>
      </c>
      <c r="E969" s="10" t="s">
        <v>812</v>
      </c>
    </row>
    <row r="970" ht="14.25" customHeight="1" spans="1:5">
      <c r="A970" s="3">
        <v>968</v>
      </c>
      <c r="B970" s="10" t="str">
        <f>"叶婧婧"</f>
        <v>叶婧婧</v>
      </c>
      <c r="C970" s="10" t="str">
        <f t="shared" ref="C970:C972" si="184">"女"</f>
        <v>女</v>
      </c>
      <c r="D970" s="11" t="s">
        <v>796</v>
      </c>
      <c r="E970" s="10" t="s">
        <v>813</v>
      </c>
    </row>
    <row r="971" ht="14.25" customHeight="1" spans="1:5">
      <c r="A971" s="3">
        <v>969</v>
      </c>
      <c r="B971" s="10" t="str">
        <f>"蒲金欢"</f>
        <v>蒲金欢</v>
      </c>
      <c r="C971" s="10" t="str">
        <f t="shared" si="184"/>
        <v>女</v>
      </c>
      <c r="D971" s="11" t="s">
        <v>796</v>
      </c>
      <c r="E971" s="10" t="s">
        <v>814</v>
      </c>
    </row>
    <row r="972" ht="14.25" customHeight="1" spans="1:5">
      <c r="A972" s="3">
        <v>970</v>
      </c>
      <c r="B972" s="10" t="str">
        <f>"黄发玲"</f>
        <v>黄发玲</v>
      </c>
      <c r="C972" s="10" t="str">
        <f t="shared" si="184"/>
        <v>女</v>
      </c>
      <c r="D972" s="11" t="s">
        <v>796</v>
      </c>
      <c r="E972" s="10" t="s">
        <v>815</v>
      </c>
    </row>
    <row r="973" ht="14.25" customHeight="1" spans="1:5">
      <c r="A973" s="3">
        <v>971</v>
      </c>
      <c r="B973" s="10" t="str">
        <f>"李泓伟"</f>
        <v>李泓伟</v>
      </c>
      <c r="C973" s="10" t="str">
        <f t="shared" ref="C973:C980" si="185">"男"</f>
        <v>男</v>
      </c>
      <c r="D973" s="11" t="s">
        <v>796</v>
      </c>
      <c r="E973" s="10" t="s">
        <v>816</v>
      </c>
    </row>
    <row r="974" ht="14.25" customHeight="1" spans="1:5">
      <c r="A974" s="3">
        <v>972</v>
      </c>
      <c r="B974" s="10" t="str">
        <f>"符丹"</f>
        <v>符丹</v>
      </c>
      <c r="C974" s="10" t="str">
        <f t="shared" ref="C974:C976" si="186">"女"</f>
        <v>女</v>
      </c>
      <c r="D974" s="11" t="s">
        <v>796</v>
      </c>
      <c r="E974" s="10" t="s">
        <v>817</v>
      </c>
    </row>
    <row r="975" ht="14.25" customHeight="1" spans="1:5">
      <c r="A975" s="3">
        <v>973</v>
      </c>
      <c r="B975" s="10" t="str">
        <f>"谢元菊"</f>
        <v>谢元菊</v>
      </c>
      <c r="C975" s="10" t="str">
        <f t="shared" si="186"/>
        <v>女</v>
      </c>
      <c r="D975" s="11" t="s">
        <v>796</v>
      </c>
      <c r="E975" s="10" t="s">
        <v>221</v>
      </c>
    </row>
    <row r="976" ht="14.25" customHeight="1" spans="1:5">
      <c r="A976" s="3">
        <v>974</v>
      </c>
      <c r="B976" s="10" t="str">
        <f>"谢婷婷"</f>
        <v>谢婷婷</v>
      </c>
      <c r="C976" s="10" t="str">
        <f t="shared" si="186"/>
        <v>女</v>
      </c>
      <c r="D976" s="11" t="s">
        <v>796</v>
      </c>
      <c r="E976" s="10" t="s">
        <v>818</v>
      </c>
    </row>
    <row r="977" ht="14.25" customHeight="1" spans="1:5">
      <c r="A977" s="3">
        <v>975</v>
      </c>
      <c r="B977" s="10" t="str">
        <f>"李本亮"</f>
        <v>李本亮</v>
      </c>
      <c r="C977" s="10" t="str">
        <f t="shared" si="185"/>
        <v>男</v>
      </c>
      <c r="D977" s="11" t="s">
        <v>796</v>
      </c>
      <c r="E977" s="10" t="s">
        <v>819</v>
      </c>
    </row>
    <row r="978" ht="14.25" customHeight="1" spans="1:5">
      <c r="A978" s="3">
        <v>976</v>
      </c>
      <c r="B978" s="10" t="str">
        <f>"朱有雄"</f>
        <v>朱有雄</v>
      </c>
      <c r="C978" s="10" t="str">
        <f t="shared" si="185"/>
        <v>男</v>
      </c>
      <c r="D978" s="11" t="s">
        <v>796</v>
      </c>
      <c r="E978" s="10" t="s">
        <v>820</v>
      </c>
    </row>
    <row r="979" ht="14.25" customHeight="1" spans="1:5">
      <c r="A979" s="3">
        <v>977</v>
      </c>
      <c r="B979" s="10" t="str">
        <f>"符大林"</f>
        <v>符大林</v>
      </c>
      <c r="C979" s="10" t="str">
        <f t="shared" si="185"/>
        <v>男</v>
      </c>
      <c r="D979" s="11" t="s">
        <v>796</v>
      </c>
      <c r="E979" s="10" t="s">
        <v>821</v>
      </c>
    </row>
    <row r="980" ht="14.25" customHeight="1" spans="1:5">
      <c r="A980" s="3">
        <v>978</v>
      </c>
      <c r="B980" s="10" t="str">
        <f>"李达琼"</f>
        <v>李达琼</v>
      </c>
      <c r="C980" s="10" t="str">
        <f t="shared" si="185"/>
        <v>男</v>
      </c>
      <c r="D980" s="11" t="s">
        <v>796</v>
      </c>
      <c r="E980" s="10" t="s">
        <v>822</v>
      </c>
    </row>
    <row r="981" ht="14.25" customHeight="1" spans="1:5">
      <c r="A981" s="3">
        <v>979</v>
      </c>
      <c r="B981" s="10" t="str">
        <f>"符晓艳"</f>
        <v>符晓艳</v>
      </c>
      <c r="C981" s="10" t="str">
        <f>"女"</f>
        <v>女</v>
      </c>
      <c r="D981" s="11" t="s">
        <v>796</v>
      </c>
      <c r="E981" s="10" t="s">
        <v>823</v>
      </c>
    </row>
    <row r="982" ht="14.25" customHeight="1" spans="1:5">
      <c r="A982" s="3">
        <v>980</v>
      </c>
      <c r="B982" s="10" t="str">
        <f>"陈瑞宁"</f>
        <v>陈瑞宁</v>
      </c>
      <c r="C982" s="10" t="str">
        <f t="shared" ref="C982:C988" si="187">"男"</f>
        <v>男</v>
      </c>
      <c r="D982" s="11" t="s">
        <v>796</v>
      </c>
      <c r="E982" s="10" t="s">
        <v>824</v>
      </c>
    </row>
    <row r="983" ht="14.25" customHeight="1" spans="1:5">
      <c r="A983" s="3">
        <v>981</v>
      </c>
      <c r="B983" s="10" t="str">
        <f>"黄美佳"</f>
        <v>黄美佳</v>
      </c>
      <c r="C983" s="10" t="str">
        <f>"女"</f>
        <v>女</v>
      </c>
      <c r="D983" s="11" t="s">
        <v>796</v>
      </c>
      <c r="E983" s="10" t="s">
        <v>7</v>
      </c>
    </row>
    <row r="984" ht="14.25" customHeight="1" spans="1:5">
      <c r="A984" s="3">
        <v>982</v>
      </c>
      <c r="B984" s="10" t="str">
        <f>"刘玉茂"</f>
        <v>刘玉茂</v>
      </c>
      <c r="C984" s="10" t="str">
        <f t="shared" si="187"/>
        <v>男</v>
      </c>
      <c r="D984" s="11" t="s">
        <v>796</v>
      </c>
      <c r="E984" s="10" t="s">
        <v>825</v>
      </c>
    </row>
    <row r="985" ht="14.25" customHeight="1" spans="1:5">
      <c r="A985" s="3">
        <v>983</v>
      </c>
      <c r="B985" s="10" t="str">
        <f>"曾启良"</f>
        <v>曾启良</v>
      </c>
      <c r="C985" s="10" t="str">
        <f t="shared" si="187"/>
        <v>男</v>
      </c>
      <c r="D985" s="11" t="s">
        <v>796</v>
      </c>
      <c r="E985" s="10" t="s">
        <v>826</v>
      </c>
    </row>
    <row r="986" ht="14.25" customHeight="1" spans="1:5">
      <c r="A986" s="3">
        <v>984</v>
      </c>
      <c r="B986" s="10" t="str">
        <f>"薛林盛"</f>
        <v>薛林盛</v>
      </c>
      <c r="C986" s="10" t="str">
        <f t="shared" si="187"/>
        <v>男</v>
      </c>
      <c r="D986" s="11" t="s">
        <v>796</v>
      </c>
      <c r="E986" s="10" t="s">
        <v>827</v>
      </c>
    </row>
    <row r="987" ht="14.25" customHeight="1" spans="1:5">
      <c r="A987" s="3">
        <v>985</v>
      </c>
      <c r="B987" s="10" t="str">
        <f>"李笔驹"</f>
        <v>李笔驹</v>
      </c>
      <c r="C987" s="10" t="str">
        <f t="shared" si="187"/>
        <v>男</v>
      </c>
      <c r="D987" s="11" t="s">
        <v>796</v>
      </c>
      <c r="E987" s="10" t="s">
        <v>828</v>
      </c>
    </row>
    <row r="988" ht="14.25" customHeight="1" spans="1:5">
      <c r="A988" s="3">
        <v>986</v>
      </c>
      <c r="B988" s="10" t="str">
        <f>"陈邦益"</f>
        <v>陈邦益</v>
      </c>
      <c r="C988" s="10" t="str">
        <f t="shared" si="187"/>
        <v>男</v>
      </c>
      <c r="D988" s="11" t="s">
        <v>796</v>
      </c>
      <c r="E988" s="10" t="s">
        <v>829</v>
      </c>
    </row>
    <row r="989" ht="14.25" customHeight="1" spans="1:5">
      <c r="A989" s="3">
        <v>987</v>
      </c>
      <c r="B989" s="10" t="str">
        <f>"黄慧玲"</f>
        <v>黄慧玲</v>
      </c>
      <c r="C989" s="10" t="str">
        <f t="shared" ref="C989:C994" si="188">"女"</f>
        <v>女</v>
      </c>
      <c r="D989" s="11" t="s">
        <v>796</v>
      </c>
      <c r="E989" s="10" t="s">
        <v>830</v>
      </c>
    </row>
    <row r="990" ht="14.25" customHeight="1" spans="1:5">
      <c r="A990" s="3">
        <v>988</v>
      </c>
      <c r="B990" s="10" t="str">
        <f>"林贺宇"</f>
        <v>林贺宇</v>
      </c>
      <c r="C990" s="10" t="str">
        <f t="shared" ref="C990:C993" si="189">"男"</f>
        <v>男</v>
      </c>
      <c r="D990" s="11" t="s">
        <v>796</v>
      </c>
      <c r="E990" s="10" t="s">
        <v>831</v>
      </c>
    </row>
    <row r="991" ht="14.25" customHeight="1" spans="1:5">
      <c r="A991" s="3">
        <v>989</v>
      </c>
      <c r="B991" s="10" t="str">
        <f>"李本维"</f>
        <v>李本维</v>
      </c>
      <c r="C991" s="10" t="str">
        <f t="shared" si="189"/>
        <v>男</v>
      </c>
      <c r="D991" s="11" t="s">
        <v>796</v>
      </c>
      <c r="E991" s="10" t="s">
        <v>266</v>
      </c>
    </row>
    <row r="992" ht="14.25" customHeight="1" spans="1:5">
      <c r="A992" s="3">
        <v>990</v>
      </c>
      <c r="B992" s="10" t="str">
        <f>"唐峰娟"</f>
        <v>唐峰娟</v>
      </c>
      <c r="C992" s="10" t="str">
        <f t="shared" si="188"/>
        <v>女</v>
      </c>
      <c r="D992" s="11" t="s">
        <v>796</v>
      </c>
      <c r="E992" s="10" t="s">
        <v>305</v>
      </c>
    </row>
    <row r="993" ht="14.25" customHeight="1" spans="1:5">
      <c r="A993" s="3">
        <v>991</v>
      </c>
      <c r="B993" s="10" t="str">
        <f>"薛乃垂"</f>
        <v>薛乃垂</v>
      </c>
      <c r="C993" s="10" t="str">
        <f t="shared" si="189"/>
        <v>男</v>
      </c>
      <c r="D993" s="11" t="s">
        <v>796</v>
      </c>
      <c r="E993" s="10" t="s">
        <v>733</v>
      </c>
    </row>
    <row r="994" ht="14.25" customHeight="1" spans="1:5">
      <c r="A994" s="3">
        <v>992</v>
      </c>
      <c r="B994" s="10" t="str">
        <f>"胡琪"</f>
        <v>胡琪</v>
      </c>
      <c r="C994" s="10" t="str">
        <f t="shared" si="188"/>
        <v>女</v>
      </c>
      <c r="D994" s="11" t="s">
        <v>796</v>
      </c>
      <c r="E994" s="10" t="s">
        <v>832</v>
      </c>
    </row>
    <row r="995" ht="14.25" customHeight="1" spans="1:5">
      <c r="A995" s="3">
        <v>993</v>
      </c>
      <c r="B995" s="10" t="str">
        <f>"黎国富"</f>
        <v>黎国富</v>
      </c>
      <c r="C995" s="10" t="str">
        <f t="shared" ref="C995:C998" si="190">"男"</f>
        <v>男</v>
      </c>
      <c r="D995" s="11" t="s">
        <v>796</v>
      </c>
      <c r="E995" s="10" t="s">
        <v>833</v>
      </c>
    </row>
    <row r="996" ht="14.25" customHeight="1" spans="1:5">
      <c r="A996" s="3">
        <v>994</v>
      </c>
      <c r="B996" s="10" t="str">
        <f>"郑喜彪"</f>
        <v>郑喜彪</v>
      </c>
      <c r="C996" s="10" t="str">
        <f t="shared" si="190"/>
        <v>男</v>
      </c>
      <c r="D996" s="11" t="s">
        <v>796</v>
      </c>
      <c r="E996" s="10" t="s">
        <v>834</v>
      </c>
    </row>
    <row r="997" ht="14.25" customHeight="1" spans="1:5">
      <c r="A997" s="3">
        <v>995</v>
      </c>
      <c r="B997" s="10" t="str">
        <f>"符小娜"</f>
        <v>符小娜</v>
      </c>
      <c r="C997" s="10" t="str">
        <f t="shared" ref="C997:C1001" si="191">"女"</f>
        <v>女</v>
      </c>
      <c r="D997" s="11" t="s">
        <v>796</v>
      </c>
      <c r="E997" s="10" t="s">
        <v>835</v>
      </c>
    </row>
    <row r="998" ht="14.25" customHeight="1" spans="1:5">
      <c r="A998" s="3">
        <v>996</v>
      </c>
      <c r="B998" s="10" t="str">
        <f>"符帆"</f>
        <v>符帆</v>
      </c>
      <c r="C998" s="10" t="str">
        <f t="shared" si="190"/>
        <v>男</v>
      </c>
      <c r="D998" s="11" t="s">
        <v>796</v>
      </c>
      <c r="E998" s="10" t="s">
        <v>836</v>
      </c>
    </row>
    <row r="999" ht="14.25" customHeight="1" spans="1:5">
      <c r="A999" s="3">
        <v>997</v>
      </c>
      <c r="B999" s="10" t="str">
        <f>"陈红彤"</f>
        <v>陈红彤</v>
      </c>
      <c r="C999" s="10" t="str">
        <f t="shared" si="191"/>
        <v>女</v>
      </c>
      <c r="D999" s="11" t="s">
        <v>796</v>
      </c>
      <c r="E999" s="10" t="s">
        <v>837</v>
      </c>
    </row>
    <row r="1000" ht="14.25" customHeight="1" spans="1:5">
      <c r="A1000" s="3">
        <v>998</v>
      </c>
      <c r="B1000" s="10" t="str">
        <f>"曾林杰"</f>
        <v>曾林杰</v>
      </c>
      <c r="C1000" s="10" t="str">
        <f t="shared" ref="C1000:C1004" si="192">"男"</f>
        <v>男</v>
      </c>
      <c r="D1000" s="11" t="s">
        <v>796</v>
      </c>
      <c r="E1000" s="10" t="s">
        <v>742</v>
      </c>
    </row>
    <row r="1001" ht="14.25" customHeight="1" spans="1:5">
      <c r="A1001" s="3">
        <v>999</v>
      </c>
      <c r="B1001" s="10" t="str">
        <f>"羊志香"</f>
        <v>羊志香</v>
      </c>
      <c r="C1001" s="10" t="str">
        <f t="shared" si="191"/>
        <v>女</v>
      </c>
      <c r="D1001" s="11" t="s">
        <v>796</v>
      </c>
      <c r="E1001" s="10" t="s">
        <v>756</v>
      </c>
    </row>
    <row r="1002" ht="14.25" customHeight="1" spans="1:5">
      <c r="A1002" s="3">
        <v>1000</v>
      </c>
      <c r="B1002" s="10" t="str">
        <f>"李壮冠"</f>
        <v>李壮冠</v>
      </c>
      <c r="C1002" s="10" t="str">
        <f t="shared" si="192"/>
        <v>男</v>
      </c>
      <c r="D1002" s="11" t="s">
        <v>796</v>
      </c>
      <c r="E1002" s="10" t="s">
        <v>282</v>
      </c>
    </row>
    <row r="1003" ht="14.25" customHeight="1" spans="1:5">
      <c r="A1003" s="3">
        <v>1001</v>
      </c>
      <c r="B1003" s="10" t="str">
        <f>"邝小飞"</f>
        <v>邝小飞</v>
      </c>
      <c r="C1003" s="10" t="str">
        <f t="shared" si="192"/>
        <v>男</v>
      </c>
      <c r="D1003" s="11" t="s">
        <v>796</v>
      </c>
      <c r="E1003" s="10" t="s">
        <v>838</v>
      </c>
    </row>
    <row r="1004" ht="14.25" customHeight="1" spans="1:5">
      <c r="A1004" s="3">
        <v>1002</v>
      </c>
      <c r="B1004" s="10" t="str">
        <f>"陈有冠"</f>
        <v>陈有冠</v>
      </c>
      <c r="C1004" s="10" t="str">
        <f t="shared" si="192"/>
        <v>男</v>
      </c>
      <c r="D1004" s="11" t="s">
        <v>796</v>
      </c>
      <c r="E1004" s="10" t="s">
        <v>780</v>
      </c>
    </row>
    <row r="1005" ht="14.25" customHeight="1" spans="1:5">
      <c r="A1005" s="3">
        <v>1003</v>
      </c>
      <c r="B1005" s="10" t="s">
        <v>839</v>
      </c>
      <c r="C1005" s="10" t="s">
        <v>737</v>
      </c>
      <c r="D1005" s="11" t="s">
        <v>796</v>
      </c>
      <c r="E1005" s="10" t="s">
        <v>840</v>
      </c>
    </row>
    <row r="1006" ht="14.25" customHeight="1" spans="1:5">
      <c r="A1006" s="3">
        <v>1004</v>
      </c>
      <c r="B1006" s="10" t="str">
        <f>"黄琳"</f>
        <v>黄琳</v>
      </c>
      <c r="C1006" s="10" t="str">
        <f t="shared" ref="C1006:C1011" si="193">"男"</f>
        <v>男</v>
      </c>
      <c r="D1006" s="11" t="s">
        <v>841</v>
      </c>
      <c r="E1006" s="10" t="s">
        <v>842</v>
      </c>
    </row>
    <row r="1007" ht="14.25" customHeight="1" spans="1:5">
      <c r="A1007" s="3">
        <v>1005</v>
      </c>
      <c r="B1007" s="10" t="str">
        <f>"吴开君"</f>
        <v>吴开君</v>
      </c>
      <c r="C1007" s="10" t="str">
        <f t="shared" si="193"/>
        <v>男</v>
      </c>
      <c r="D1007" s="11" t="s">
        <v>841</v>
      </c>
      <c r="E1007" s="10" t="s">
        <v>843</v>
      </c>
    </row>
    <row r="1008" ht="14.25" customHeight="1" spans="1:5">
      <c r="A1008" s="3">
        <v>1006</v>
      </c>
      <c r="B1008" s="10" t="str">
        <f>"李德裘"</f>
        <v>李德裘</v>
      </c>
      <c r="C1008" s="10" t="str">
        <f t="shared" si="193"/>
        <v>男</v>
      </c>
      <c r="D1008" s="11" t="s">
        <v>841</v>
      </c>
      <c r="E1008" s="10" t="s">
        <v>844</v>
      </c>
    </row>
    <row r="1009" ht="14.25" customHeight="1" spans="1:5">
      <c r="A1009" s="3">
        <v>1007</v>
      </c>
      <c r="B1009" s="10" t="str">
        <f>"谢生斌"</f>
        <v>谢生斌</v>
      </c>
      <c r="C1009" s="10" t="str">
        <f t="shared" si="193"/>
        <v>男</v>
      </c>
      <c r="D1009" s="11" t="s">
        <v>841</v>
      </c>
      <c r="E1009" s="10" t="s">
        <v>722</v>
      </c>
    </row>
    <row r="1010" ht="14.25" customHeight="1" spans="1:5">
      <c r="A1010" s="3">
        <v>1008</v>
      </c>
      <c r="B1010" s="10" t="str">
        <f>"何阜渊"</f>
        <v>何阜渊</v>
      </c>
      <c r="C1010" s="10" t="str">
        <f t="shared" si="193"/>
        <v>男</v>
      </c>
      <c r="D1010" s="11" t="s">
        <v>841</v>
      </c>
      <c r="E1010" s="10" t="s">
        <v>845</v>
      </c>
    </row>
    <row r="1011" ht="14.25" customHeight="1" spans="1:5">
      <c r="A1011" s="3">
        <v>1009</v>
      </c>
      <c r="B1011" s="10" t="str">
        <f>"符武胄"</f>
        <v>符武胄</v>
      </c>
      <c r="C1011" s="10" t="str">
        <f t="shared" si="193"/>
        <v>男</v>
      </c>
      <c r="D1011" s="11" t="s">
        <v>846</v>
      </c>
      <c r="E1011" s="10" t="s">
        <v>847</v>
      </c>
    </row>
    <row r="1012" ht="14.25" customHeight="1" spans="1:5">
      <c r="A1012" s="3">
        <v>1010</v>
      </c>
      <c r="B1012" s="10" t="str">
        <f>"郭孟日"</f>
        <v>郭孟日</v>
      </c>
      <c r="C1012" s="10" t="str">
        <f t="shared" ref="C1012:C1015" si="194">"女"</f>
        <v>女</v>
      </c>
      <c r="D1012" s="11" t="s">
        <v>846</v>
      </c>
      <c r="E1012" s="10" t="s">
        <v>32</v>
      </c>
    </row>
    <row r="1013" ht="14.25" customHeight="1" spans="1:5">
      <c r="A1013" s="3">
        <v>1011</v>
      </c>
      <c r="B1013" s="10" t="str">
        <f>"符开就"</f>
        <v>符开就</v>
      </c>
      <c r="C1013" s="10" t="str">
        <f>"男"</f>
        <v>男</v>
      </c>
      <c r="D1013" s="11" t="s">
        <v>846</v>
      </c>
      <c r="E1013" s="10" t="s">
        <v>206</v>
      </c>
    </row>
    <row r="1014" ht="14.25" customHeight="1" spans="1:5">
      <c r="A1014" s="3">
        <v>1012</v>
      </c>
      <c r="B1014" s="10" t="str">
        <f>"李有琼"</f>
        <v>李有琼</v>
      </c>
      <c r="C1014" s="10" t="str">
        <f t="shared" si="194"/>
        <v>女</v>
      </c>
      <c r="D1014" s="11" t="s">
        <v>846</v>
      </c>
      <c r="E1014" s="10" t="s">
        <v>260</v>
      </c>
    </row>
    <row r="1015" ht="14.25" customHeight="1" spans="1:5">
      <c r="A1015" s="3">
        <v>1013</v>
      </c>
      <c r="B1015" s="10" t="str">
        <f>"谢兰芳"</f>
        <v>谢兰芳</v>
      </c>
      <c r="C1015" s="10" t="str">
        <f t="shared" si="194"/>
        <v>女</v>
      </c>
      <c r="D1015" s="11" t="s">
        <v>846</v>
      </c>
      <c r="E1015" s="10" t="s">
        <v>309</v>
      </c>
    </row>
    <row r="1016" ht="14.25" customHeight="1" spans="1:5">
      <c r="A1016" s="3">
        <v>1014</v>
      </c>
      <c r="B1016" s="10" t="str">
        <f>"陈炳安"</f>
        <v>陈炳安</v>
      </c>
      <c r="C1016" s="10" t="str">
        <f>"男"</f>
        <v>男</v>
      </c>
      <c r="D1016" s="11" t="s">
        <v>846</v>
      </c>
      <c r="E1016" s="10" t="s">
        <v>848</v>
      </c>
    </row>
    <row r="1017" ht="14.25" customHeight="1" spans="1:5">
      <c r="A1017" s="3">
        <v>1015</v>
      </c>
      <c r="B1017" s="10" t="str">
        <f>"符雪芳"</f>
        <v>符雪芳</v>
      </c>
      <c r="C1017" s="10" t="str">
        <f t="shared" ref="C1017:C1019" si="195">"女"</f>
        <v>女</v>
      </c>
      <c r="D1017" s="11" t="s">
        <v>846</v>
      </c>
      <c r="E1017" s="10" t="s">
        <v>849</v>
      </c>
    </row>
    <row r="1018" ht="14.25" customHeight="1" spans="1:5">
      <c r="A1018" s="3">
        <v>1016</v>
      </c>
      <c r="B1018" s="10" t="str">
        <f>"符秀凤"</f>
        <v>符秀凤</v>
      </c>
      <c r="C1018" s="10" t="str">
        <f t="shared" si="195"/>
        <v>女</v>
      </c>
      <c r="D1018" s="11" t="s">
        <v>846</v>
      </c>
      <c r="E1018" s="10" t="s">
        <v>850</v>
      </c>
    </row>
    <row r="1019" ht="14.25" customHeight="1" spans="1:5">
      <c r="A1019" s="3">
        <v>1017</v>
      </c>
      <c r="B1019" s="10" t="str">
        <f>"叶曼燕"</f>
        <v>叶曼燕</v>
      </c>
      <c r="C1019" s="10" t="str">
        <f t="shared" si="195"/>
        <v>女</v>
      </c>
      <c r="D1019" s="11" t="s">
        <v>846</v>
      </c>
      <c r="E1019" s="10" t="s">
        <v>851</v>
      </c>
    </row>
    <row r="1020" ht="14.25" customHeight="1" spans="1:5">
      <c r="A1020" s="3">
        <v>1018</v>
      </c>
      <c r="B1020" s="10" t="str">
        <f>"陈丰凯"</f>
        <v>陈丰凯</v>
      </c>
      <c r="C1020" s="10" t="str">
        <f t="shared" ref="C1020:C1026" si="196">"男"</f>
        <v>男</v>
      </c>
      <c r="D1020" s="11" t="s">
        <v>846</v>
      </c>
      <c r="E1020" s="10" t="s">
        <v>852</v>
      </c>
    </row>
    <row r="1021" ht="14.25" customHeight="1" spans="1:5">
      <c r="A1021" s="3">
        <v>1019</v>
      </c>
      <c r="B1021" s="10" t="str">
        <f>"黄诏珍"</f>
        <v>黄诏珍</v>
      </c>
      <c r="C1021" s="10" t="str">
        <f t="shared" ref="C1021:C1024" si="197">"女"</f>
        <v>女</v>
      </c>
      <c r="D1021" s="11" t="s">
        <v>846</v>
      </c>
      <c r="E1021" s="10" t="s">
        <v>853</v>
      </c>
    </row>
    <row r="1022" ht="14.25" customHeight="1" spans="1:5">
      <c r="A1022" s="3">
        <v>1020</v>
      </c>
      <c r="B1022" s="10" t="str">
        <f>"吴玉柳"</f>
        <v>吴玉柳</v>
      </c>
      <c r="C1022" s="10" t="str">
        <f t="shared" si="197"/>
        <v>女</v>
      </c>
      <c r="D1022" s="11" t="s">
        <v>846</v>
      </c>
      <c r="E1022" s="10" t="s">
        <v>854</v>
      </c>
    </row>
    <row r="1023" ht="14.25" customHeight="1" spans="1:5">
      <c r="A1023" s="3">
        <v>1021</v>
      </c>
      <c r="B1023" s="10" t="str">
        <f>"邓景辉"</f>
        <v>邓景辉</v>
      </c>
      <c r="C1023" s="10" t="str">
        <f t="shared" si="196"/>
        <v>男</v>
      </c>
      <c r="D1023" s="11" t="s">
        <v>846</v>
      </c>
      <c r="E1023" s="10" t="s">
        <v>855</v>
      </c>
    </row>
    <row r="1024" ht="14.25" customHeight="1" spans="1:5">
      <c r="A1024" s="3">
        <v>1022</v>
      </c>
      <c r="B1024" s="10" t="str">
        <f>"陈姬乾"</f>
        <v>陈姬乾</v>
      </c>
      <c r="C1024" s="10" t="str">
        <f t="shared" si="197"/>
        <v>女</v>
      </c>
      <c r="D1024" s="11" t="s">
        <v>846</v>
      </c>
      <c r="E1024" s="10" t="s">
        <v>856</v>
      </c>
    </row>
    <row r="1025" ht="14.25" customHeight="1" spans="1:5">
      <c r="A1025" s="3">
        <v>1023</v>
      </c>
      <c r="B1025" s="10" t="str">
        <f>"吴光辉"</f>
        <v>吴光辉</v>
      </c>
      <c r="C1025" s="10" t="str">
        <f t="shared" si="196"/>
        <v>男</v>
      </c>
      <c r="D1025" s="11" t="s">
        <v>857</v>
      </c>
      <c r="E1025" s="10" t="s">
        <v>647</v>
      </c>
    </row>
    <row r="1026" ht="14.25" customHeight="1" spans="1:5">
      <c r="A1026" s="3">
        <v>1024</v>
      </c>
      <c r="B1026" s="10" t="str">
        <f>"郑胜尧"</f>
        <v>郑胜尧</v>
      </c>
      <c r="C1026" s="10" t="str">
        <f t="shared" si="196"/>
        <v>男</v>
      </c>
      <c r="D1026" s="11" t="s">
        <v>857</v>
      </c>
      <c r="E1026" s="10" t="s">
        <v>858</v>
      </c>
    </row>
    <row r="1027" ht="14.25" customHeight="1" spans="1:5">
      <c r="A1027" s="3">
        <v>1025</v>
      </c>
      <c r="B1027" s="10" t="str">
        <f>"赵东柳"</f>
        <v>赵东柳</v>
      </c>
      <c r="C1027" s="10" t="str">
        <f t="shared" ref="C1027:C1031" si="198">"女"</f>
        <v>女</v>
      </c>
      <c r="D1027" s="11" t="s">
        <v>857</v>
      </c>
      <c r="E1027" s="10" t="s">
        <v>741</v>
      </c>
    </row>
    <row r="1028" ht="14.25" customHeight="1" spans="1:5">
      <c r="A1028" s="3">
        <v>1026</v>
      </c>
      <c r="B1028" s="10" t="str">
        <f>"唐以婵"</f>
        <v>唐以婵</v>
      </c>
      <c r="C1028" s="10" t="str">
        <f t="shared" si="198"/>
        <v>女</v>
      </c>
      <c r="D1028" s="11" t="s">
        <v>857</v>
      </c>
      <c r="E1028" s="10" t="s">
        <v>321</v>
      </c>
    </row>
    <row r="1029" ht="14.25" customHeight="1" spans="1:5">
      <c r="A1029" s="3">
        <v>1027</v>
      </c>
      <c r="B1029" s="10" t="str">
        <f>"李振强"</f>
        <v>李振强</v>
      </c>
      <c r="C1029" s="10" t="str">
        <f>"男"</f>
        <v>男</v>
      </c>
      <c r="D1029" s="11" t="s">
        <v>859</v>
      </c>
      <c r="E1029" s="10" t="s">
        <v>201</v>
      </c>
    </row>
    <row r="1030" ht="14.25" customHeight="1" spans="1:5">
      <c r="A1030" s="3">
        <v>1028</v>
      </c>
      <c r="B1030" s="10" t="str">
        <f>"许日春"</f>
        <v>许日春</v>
      </c>
      <c r="C1030" s="10" t="str">
        <f t="shared" si="198"/>
        <v>女</v>
      </c>
      <c r="D1030" s="11" t="s">
        <v>859</v>
      </c>
      <c r="E1030" s="10" t="s">
        <v>860</v>
      </c>
    </row>
    <row r="1031" ht="14.25" customHeight="1" spans="1:5">
      <c r="A1031" s="3">
        <v>1029</v>
      </c>
      <c r="B1031" s="10" t="str">
        <f>"林喜芬"</f>
        <v>林喜芬</v>
      </c>
      <c r="C1031" s="10" t="str">
        <f t="shared" si="198"/>
        <v>女</v>
      </c>
      <c r="D1031" s="11" t="s">
        <v>859</v>
      </c>
      <c r="E1031" s="10" t="s">
        <v>861</v>
      </c>
    </row>
    <row r="1032" ht="14.25" customHeight="1" spans="1:5">
      <c r="A1032" s="3">
        <v>1030</v>
      </c>
      <c r="B1032" s="10" t="str">
        <f>"邱国云"</f>
        <v>邱国云</v>
      </c>
      <c r="C1032" s="10" t="str">
        <f>"男"</f>
        <v>男</v>
      </c>
      <c r="D1032" s="11" t="s">
        <v>862</v>
      </c>
      <c r="E1032" s="10" t="s">
        <v>113</v>
      </c>
    </row>
    <row r="1033" ht="14.25" customHeight="1" spans="1:5">
      <c r="A1033" s="3">
        <v>1031</v>
      </c>
      <c r="B1033" s="10" t="str">
        <f>"陈炉爱"</f>
        <v>陈炉爱</v>
      </c>
      <c r="C1033" s="10" t="str">
        <f t="shared" ref="C1033:C1036" si="199">"女"</f>
        <v>女</v>
      </c>
      <c r="D1033" s="11" t="s">
        <v>862</v>
      </c>
      <c r="E1033" s="10" t="s">
        <v>588</v>
      </c>
    </row>
    <row r="1034" ht="14.25" customHeight="1" spans="1:5">
      <c r="A1034" s="3">
        <v>1032</v>
      </c>
      <c r="B1034" s="10" t="str">
        <f>"唐柳妹"</f>
        <v>唐柳妹</v>
      </c>
      <c r="C1034" s="10" t="str">
        <f t="shared" si="199"/>
        <v>女</v>
      </c>
      <c r="D1034" s="11" t="s">
        <v>862</v>
      </c>
      <c r="E1034" s="10" t="s">
        <v>575</v>
      </c>
    </row>
    <row r="1035" ht="14.25" customHeight="1" spans="1:5">
      <c r="A1035" s="3">
        <v>1033</v>
      </c>
      <c r="B1035" s="10" t="str">
        <f>"赵源彩"</f>
        <v>赵源彩</v>
      </c>
      <c r="C1035" s="10" t="str">
        <f t="shared" si="199"/>
        <v>女</v>
      </c>
      <c r="D1035" s="11" t="s">
        <v>862</v>
      </c>
      <c r="E1035" s="10" t="s">
        <v>863</v>
      </c>
    </row>
    <row r="1036" ht="14.25" customHeight="1" spans="1:5">
      <c r="A1036" s="3">
        <v>1034</v>
      </c>
      <c r="B1036" s="10" t="str">
        <f>"何益妹"</f>
        <v>何益妹</v>
      </c>
      <c r="C1036" s="10" t="str">
        <f t="shared" si="199"/>
        <v>女</v>
      </c>
      <c r="D1036" s="11" t="s">
        <v>862</v>
      </c>
      <c r="E1036" s="10" t="s">
        <v>864</v>
      </c>
    </row>
    <row r="1037" ht="14.25" customHeight="1" spans="1:5">
      <c r="A1037" s="3">
        <v>1035</v>
      </c>
      <c r="B1037" s="10" t="str">
        <f>"柯令春"</f>
        <v>柯令春</v>
      </c>
      <c r="C1037" s="10" t="str">
        <f t="shared" ref="C1037:C1040" si="200">"男"</f>
        <v>男</v>
      </c>
      <c r="D1037" s="11" t="s">
        <v>865</v>
      </c>
      <c r="E1037" s="10" t="s">
        <v>866</v>
      </c>
    </row>
    <row r="1038" ht="14.25" customHeight="1" spans="1:5">
      <c r="A1038" s="3">
        <v>1036</v>
      </c>
      <c r="B1038" s="10" t="str">
        <f>"洪彩月"</f>
        <v>洪彩月</v>
      </c>
      <c r="C1038" s="10" t="str">
        <f>"女"</f>
        <v>女</v>
      </c>
      <c r="D1038" s="11" t="s">
        <v>865</v>
      </c>
      <c r="E1038" s="10" t="s">
        <v>867</v>
      </c>
    </row>
    <row r="1039" ht="14.25" customHeight="1" spans="1:5">
      <c r="A1039" s="3">
        <v>1037</v>
      </c>
      <c r="B1039" s="10" t="str">
        <f>"陈正良"</f>
        <v>陈正良</v>
      </c>
      <c r="C1039" s="10" t="str">
        <f t="shared" si="200"/>
        <v>男</v>
      </c>
      <c r="D1039" s="11" t="s">
        <v>865</v>
      </c>
      <c r="E1039" s="10" t="s">
        <v>868</v>
      </c>
    </row>
    <row r="1040" ht="14.25" customHeight="1" spans="1:5">
      <c r="A1040" s="3">
        <v>1038</v>
      </c>
      <c r="B1040" s="10" t="str">
        <f>"林海森"</f>
        <v>林海森</v>
      </c>
      <c r="C1040" s="10" t="str">
        <f t="shared" si="200"/>
        <v>男</v>
      </c>
      <c r="D1040" s="11" t="s">
        <v>865</v>
      </c>
      <c r="E1040" s="10" t="s">
        <v>869</v>
      </c>
    </row>
    <row r="1041" ht="14.25" customHeight="1" spans="1:5">
      <c r="A1041" s="3">
        <v>1039</v>
      </c>
      <c r="B1041" s="10" t="str">
        <f>"何贵智"</f>
        <v>何贵智</v>
      </c>
      <c r="C1041" s="10" t="str">
        <f t="shared" ref="C1041:C1045" si="201">"女"</f>
        <v>女</v>
      </c>
      <c r="D1041" s="11" t="s">
        <v>865</v>
      </c>
      <c r="E1041" s="10" t="s">
        <v>870</v>
      </c>
    </row>
    <row r="1042" ht="14.25" customHeight="1" spans="1:5">
      <c r="A1042" s="3">
        <v>1040</v>
      </c>
      <c r="B1042" s="10" t="str">
        <f>"黎明金"</f>
        <v>黎明金</v>
      </c>
      <c r="C1042" s="10" t="str">
        <f t="shared" ref="C1042:C1050" si="202">"男"</f>
        <v>男</v>
      </c>
      <c r="D1042" s="11" t="s">
        <v>865</v>
      </c>
      <c r="E1042" s="10" t="s">
        <v>871</v>
      </c>
    </row>
    <row r="1043" ht="14.25" customHeight="1" spans="1:5">
      <c r="A1043" s="3">
        <v>1041</v>
      </c>
      <c r="B1043" s="10" t="str">
        <f>"江青竹"</f>
        <v>江青竹</v>
      </c>
      <c r="C1043" s="10" t="str">
        <f t="shared" si="202"/>
        <v>男</v>
      </c>
      <c r="D1043" s="11" t="s">
        <v>872</v>
      </c>
      <c r="E1043" s="10" t="s">
        <v>821</v>
      </c>
    </row>
    <row r="1044" ht="14.25" customHeight="1" spans="1:5">
      <c r="A1044" s="3">
        <v>1042</v>
      </c>
      <c r="B1044" s="10" t="str">
        <f>"胡良美"</f>
        <v>胡良美</v>
      </c>
      <c r="C1044" s="10" t="str">
        <f t="shared" si="201"/>
        <v>女</v>
      </c>
      <c r="D1044" s="11" t="s">
        <v>872</v>
      </c>
      <c r="E1044" s="10" t="s">
        <v>726</v>
      </c>
    </row>
    <row r="1045" ht="14.25" customHeight="1" spans="1:5">
      <c r="A1045" s="3">
        <v>1043</v>
      </c>
      <c r="B1045" s="10" t="str">
        <f>"黄美凤"</f>
        <v>黄美凤</v>
      </c>
      <c r="C1045" s="10" t="str">
        <f t="shared" si="201"/>
        <v>女</v>
      </c>
      <c r="D1045" s="11" t="s">
        <v>872</v>
      </c>
      <c r="E1045" s="10" t="s">
        <v>873</v>
      </c>
    </row>
    <row r="1046" ht="14.25" customHeight="1" spans="1:5">
      <c r="A1046" s="3">
        <v>1044</v>
      </c>
      <c r="B1046" s="10" t="str">
        <f>"吴有亮"</f>
        <v>吴有亮</v>
      </c>
      <c r="C1046" s="10" t="str">
        <f t="shared" si="202"/>
        <v>男</v>
      </c>
      <c r="D1046" s="11" t="s">
        <v>872</v>
      </c>
      <c r="E1046" s="10" t="s">
        <v>874</v>
      </c>
    </row>
    <row r="1047" ht="14.25" customHeight="1" spans="1:5">
      <c r="A1047" s="3">
        <v>1045</v>
      </c>
      <c r="B1047" s="10" t="str">
        <f>"吴康"</f>
        <v>吴康</v>
      </c>
      <c r="C1047" s="10" t="str">
        <f t="shared" si="202"/>
        <v>男</v>
      </c>
      <c r="D1047" s="11" t="s">
        <v>872</v>
      </c>
      <c r="E1047" s="10" t="s">
        <v>875</v>
      </c>
    </row>
    <row r="1048" ht="14.25" customHeight="1" spans="1:5">
      <c r="A1048" s="3">
        <v>1046</v>
      </c>
      <c r="B1048" s="10" t="str">
        <f>"陈书阳"</f>
        <v>陈书阳</v>
      </c>
      <c r="C1048" s="10" t="str">
        <f t="shared" si="202"/>
        <v>男</v>
      </c>
      <c r="D1048" s="11" t="s">
        <v>872</v>
      </c>
      <c r="E1048" s="10" t="s">
        <v>845</v>
      </c>
    </row>
    <row r="1049" ht="14.25" customHeight="1" spans="1:5">
      <c r="A1049" s="3">
        <v>1047</v>
      </c>
      <c r="B1049" s="10" t="str">
        <f>"符雄"</f>
        <v>符雄</v>
      </c>
      <c r="C1049" s="10" t="str">
        <f t="shared" si="202"/>
        <v>男</v>
      </c>
      <c r="D1049" s="11" t="s">
        <v>872</v>
      </c>
      <c r="E1049" s="10" t="s">
        <v>876</v>
      </c>
    </row>
    <row r="1050" ht="14.25" customHeight="1" spans="1:5">
      <c r="A1050" s="3">
        <v>1048</v>
      </c>
      <c r="B1050" s="10" t="str">
        <f>"黎冠琼"</f>
        <v>黎冠琼</v>
      </c>
      <c r="C1050" s="10" t="str">
        <f t="shared" si="202"/>
        <v>男</v>
      </c>
      <c r="D1050" s="11" t="s">
        <v>872</v>
      </c>
      <c r="E1050" s="10" t="s">
        <v>877</v>
      </c>
    </row>
    <row r="1051" ht="14.25" customHeight="1" spans="1:5">
      <c r="A1051" s="3">
        <v>1049</v>
      </c>
      <c r="B1051" s="10" t="str">
        <f>"廖志爱"</f>
        <v>廖志爱</v>
      </c>
      <c r="C1051" s="10" t="str">
        <f t="shared" ref="C1051:C1053" si="203">"女"</f>
        <v>女</v>
      </c>
      <c r="D1051" s="11" t="s">
        <v>872</v>
      </c>
      <c r="E1051" s="10" t="s">
        <v>311</v>
      </c>
    </row>
    <row r="1052" ht="14.25" customHeight="1" spans="1:5">
      <c r="A1052" s="3">
        <v>1050</v>
      </c>
      <c r="B1052" s="10" t="str">
        <f>"邹彩英"</f>
        <v>邹彩英</v>
      </c>
      <c r="C1052" s="10" t="str">
        <f t="shared" si="203"/>
        <v>女</v>
      </c>
      <c r="D1052" s="11" t="s">
        <v>872</v>
      </c>
      <c r="E1052" s="10" t="s">
        <v>878</v>
      </c>
    </row>
    <row r="1053" ht="14.25" customHeight="1" spans="1:5">
      <c r="A1053" s="3">
        <v>1051</v>
      </c>
      <c r="B1053" s="10" t="str">
        <f>"郭慧玲"</f>
        <v>郭慧玲</v>
      </c>
      <c r="C1053" s="10" t="str">
        <f t="shared" si="203"/>
        <v>女</v>
      </c>
      <c r="D1053" s="11" t="s">
        <v>872</v>
      </c>
      <c r="E1053" s="10" t="s">
        <v>879</v>
      </c>
    </row>
    <row r="1054" ht="14.25" customHeight="1" spans="1:5">
      <c r="A1054" s="3">
        <v>1052</v>
      </c>
      <c r="B1054" s="10" t="str">
        <f>"陈煜凡"</f>
        <v>陈煜凡</v>
      </c>
      <c r="C1054" s="10" t="str">
        <f t="shared" ref="C1054:C1057" si="204">"男"</f>
        <v>男</v>
      </c>
      <c r="D1054" s="11" t="s">
        <v>880</v>
      </c>
      <c r="E1054" s="10" t="s">
        <v>881</v>
      </c>
    </row>
    <row r="1055" ht="14.25" customHeight="1" spans="1:5">
      <c r="A1055" s="3">
        <v>1053</v>
      </c>
      <c r="B1055" s="10" t="str">
        <f>"黄春铭"</f>
        <v>黄春铭</v>
      </c>
      <c r="C1055" s="10" t="str">
        <f t="shared" si="204"/>
        <v>男</v>
      </c>
      <c r="D1055" s="11" t="s">
        <v>880</v>
      </c>
      <c r="E1055" s="10" t="s">
        <v>93</v>
      </c>
    </row>
    <row r="1056" ht="14.25" customHeight="1" spans="1:5">
      <c r="A1056" s="3">
        <v>1054</v>
      </c>
      <c r="B1056" s="10" t="str">
        <f>"王丽梅"</f>
        <v>王丽梅</v>
      </c>
      <c r="C1056" s="10" t="str">
        <f t="shared" ref="C1056:C1059" si="205">"女"</f>
        <v>女</v>
      </c>
      <c r="D1056" s="11" t="s">
        <v>880</v>
      </c>
      <c r="E1056" s="10" t="s">
        <v>74</v>
      </c>
    </row>
    <row r="1057" ht="14.25" customHeight="1" spans="1:5">
      <c r="A1057" s="3">
        <v>1055</v>
      </c>
      <c r="B1057" s="10" t="str">
        <f>"骆永军"</f>
        <v>骆永军</v>
      </c>
      <c r="C1057" s="10" t="str">
        <f t="shared" si="204"/>
        <v>男</v>
      </c>
      <c r="D1057" s="11" t="s">
        <v>880</v>
      </c>
      <c r="E1057" s="10" t="s">
        <v>882</v>
      </c>
    </row>
    <row r="1058" ht="14.25" customHeight="1" spans="1:5">
      <c r="A1058" s="3">
        <v>1056</v>
      </c>
      <c r="B1058" s="10" t="str">
        <f>"曾永虹"</f>
        <v>曾永虹</v>
      </c>
      <c r="C1058" s="10" t="str">
        <f t="shared" si="205"/>
        <v>女</v>
      </c>
      <c r="D1058" s="11" t="s">
        <v>883</v>
      </c>
      <c r="E1058" s="10" t="s">
        <v>884</v>
      </c>
    </row>
    <row r="1059" ht="14.25" customHeight="1" spans="1:5">
      <c r="A1059" s="3">
        <v>1057</v>
      </c>
      <c r="B1059" s="10" t="str">
        <f>"李小庆"</f>
        <v>李小庆</v>
      </c>
      <c r="C1059" s="10" t="str">
        <f t="shared" si="205"/>
        <v>女</v>
      </c>
      <c r="D1059" s="11" t="s">
        <v>883</v>
      </c>
      <c r="E1059" s="10" t="s">
        <v>885</v>
      </c>
    </row>
    <row r="1060" ht="14.25" customHeight="1" spans="1:5">
      <c r="A1060" s="3">
        <v>1058</v>
      </c>
      <c r="B1060" s="10" t="str">
        <f>"蔡礼云"</f>
        <v>蔡礼云</v>
      </c>
      <c r="C1060" s="10" t="str">
        <f t="shared" ref="C1060:C1063" si="206">"男"</f>
        <v>男</v>
      </c>
      <c r="D1060" s="11" t="s">
        <v>883</v>
      </c>
      <c r="E1060" s="10" t="s">
        <v>563</v>
      </c>
    </row>
    <row r="1061" ht="14.25" customHeight="1" spans="1:5">
      <c r="A1061" s="3">
        <v>1059</v>
      </c>
      <c r="B1061" s="10" t="str">
        <f>"张世平"</f>
        <v>张世平</v>
      </c>
      <c r="C1061" s="10" t="str">
        <f t="shared" si="206"/>
        <v>男</v>
      </c>
      <c r="D1061" s="11" t="s">
        <v>883</v>
      </c>
      <c r="E1061" s="10" t="s">
        <v>886</v>
      </c>
    </row>
    <row r="1062" ht="14.25" customHeight="1" spans="1:5">
      <c r="A1062" s="3">
        <v>1060</v>
      </c>
      <c r="B1062" s="10" t="str">
        <f>"吴日昌"</f>
        <v>吴日昌</v>
      </c>
      <c r="C1062" s="10" t="str">
        <f t="shared" si="206"/>
        <v>男</v>
      </c>
      <c r="D1062" s="11" t="s">
        <v>887</v>
      </c>
      <c r="E1062" s="10" t="s">
        <v>888</v>
      </c>
    </row>
    <row r="1063" ht="14.25" customHeight="1" spans="1:5">
      <c r="A1063" s="3">
        <v>1061</v>
      </c>
      <c r="B1063" s="10" t="str">
        <f>"李泽洋"</f>
        <v>李泽洋</v>
      </c>
      <c r="C1063" s="10" t="str">
        <f t="shared" si="206"/>
        <v>男</v>
      </c>
      <c r="D1063" s="11" t="s">
        <v>887</v>
      </c>
      <c r="E1063" s="10" t="s">
        <v>744</v>
      </c>
    </row>
    <row r="1064" ht="14.25" customHeight="1" spans="1:5">
      <c r="A1064" s="3">
        <v>1062</v>
      </c>
      <c r="B1064" s="10" t="str">
        <f>"钟丽莎"</f>
        <v>钟丽莎</v>
      </c>
      <c r="C1064" s="10" t="str">
        <f t="shared" ref="C1064:C1068" si="207">"女"</f>
        <v>女</v>
      </c>
      <c r="D1064" s="11" t="s">
        <v>887</v>
      </c>
      <c r="E1064" s="10" t="s">
        <v>889</v>
      </c>
    </row>
    <row r="1065" ht="14.25" customHeight="1" spans="1:5">
      <c r="A1065" s="3">
        <v>1063</v>
      </c>
      <c r="B1065" s="10" t="str">
        <f>"吴展辉"</f>
        <v>吴展辉</v>
      </c>
      <c r="C1065" s="10" t="str">
        <f t="shared" ref="C1065:C1071" si="208">"男"</f>
        <v>男</v>
      </c>
      <c r="D1065" s="11" t="s">
        <v>887</v>
      </c>
      <c r="E1065" s="10" t="s">
        <v>890</v>
      </c>
    </row>
    <row r="1066" ht="14.25" customHeight="1" spans="1:5">
      <c r="A1066" s="3">
        <v>1064</v>
      </c>
      <c r="B1066" s="10" t="str">
        <f>"王永彬"</f>
        <v>王永彬</v>
      </c>
      <c r="C1066" s="10" t="str">
        <f t="shared" si="207"/>
        <v>女</v>
      </c>
      <c r="D1066" s="11" t="s">
        <v>887</v>
      </c>
      <c r="E1066" s="10" t="s">
        <v>655</v>
      </c>
    </row>
    <row r="1067" ht="14.25" customHeight="1" spans="1:5">
      <c r="A1067" s="3">
        <v>1065</v>
      </c>
      <c r="B1067" s="10" t="str">
        <f>"符天伟"</f>
        <v>符天伟</v>
      </c>
      <c r="C1067" s="10" t="str">
        <f t="shared" si="208"/>
        <v>男</v>
      </c>
      <c r="D1067" s="11" t="s">
        <v>887</v>
      </c>
      <c r="E1067" s="10" t="s">
        <v>891</v>
      </c>
    </row>
    <row r="1068" ht="14.25" customHeight="1" spans="1:5">
      <c r="A1068" s="3">
        <v>1066</v>
      </c>
      <c r="B1068" s="10" t="str">
        <f>"韦姜江"</f>
        <v>韦姜江</v>
      </c>
      <c r="C1068" s="10" t="str">
        <f t="shared" si="207"/>
        <v>女</v>
      </c>
      <c r="D1068" s="11" t="s">
        <v>887</v>
      </c>
      <c r="E1068" s="10" t="s">
        <v>892</v>
      </c>
    </row>
    <row r="1069" ht="14.25" customHeight="1" spans="1:5">
      <c r="A1069" s="3">
        <v>1067</v>
      </c>
      <c r="B1069" s="10" t="str">
        <f>"王志维"</f>
        <v>王志维</v>
      </c>
      <c r="C1069" s="10" t="str">
        <f t="shared" si="208"/>
        <v>男</v>
      </c>
      <c r="D1069" s="11" t="s">
        <v>887</v>
      </c>
      <c r="E1069" s="10" t="s">
        <v>893</v>
      </c>
    </row>
    <row r="1070" ht="14.25" customHeight="1" spans="1:5">
      <c r="A1070" s="3">
        <v>1068</v>
      </c>
      <c r="B1070" s="10" t="str">
        <f>"邱东"</f>
        <v>邱东</v>
      </c>
      <c r="C1070" s="10" t="str">
        <f t="shared" si="208"/>
        <v>男</v>
      </c>
      <c r="D1070" s="11" t="s">
        <v>887</v>
      </c>
      <c r="E1070" s="10" t="s">
        <v>894</v>
      </c>
    </row>
    <row r="1071" ht="14.25" customHeight="1" spans="1:5">
      <c r="A1071" s="3">
        <v>1069</v>
      </c>
      <c r="B1071" s="10" t="str">
        <f>"薛来就"</f>
        <v>薛来就</v>
      </c>
      <c r="C1071" s="10" t="str">
        <f t="shared" si="208"/>
        <v>男</v>
      </c>
      <c r="D1071" s="11" t="s">
        <v>887</v>
      </c>
      <c r="E1071" s="10" t="s">
        <v>895</v>
      </c>
    </row>
    <row r="1072" ht="14.25" customHeight="1" spans="1:5">
      <c r="A1072" s="3">
        <v>1070</v>
      </c>
      <c r="B1072" s="10" t="str">
        <f>"黄舒娴"</f>
        <v>黄舒娴</v>
      </c>
      <c r="C1072" s="10" t="str">
        <f t="shared" ref="C1072:C1075" si="209">"女"</f>
        <v>女</v>
      </c>
      <c r="D1072" s="11" t="s">
        <v>887</v>
      </c>
      <c r="E1072" s="10" t="s">
        <v>247</v>
      </c>
    </row>
    <row r="1073" ht="14.25" customHeight="1" spans="1:5">
      <c r="A1073" s="3">
        <v>1071</v>
      </c>
      <c r="B1073" s="10" t="str">
        <f>"陈彩霞"</f>
        <v>陈彩霞</v>
      </c>
      <c r="C1073" s="10" t="str">
        <f t="shared" si="209"/>
        <v>女</v>
      </c>
      <c r="D1073" s="11" t="s">
        <v>887</v>
      </c>
      <c r="E1073" s="10" t="s">
        <v>352</v>
      </c>
    </row>
    <row r="1074" ht="14.25" customHeight="1" spans="1:5">
      <c r="A1074" s="3">
        <v>1072</v>
      </c>
      <c r="B1074" s="10" t="str">
        <f>" 李婕"</f>
        <v> 李婕</v>
      </c>
      <c r="C1074" s="10" t="str">
        <f t="shared" si="209"/>
        <v>女</v>
      </c>
      <c r="D1074" s="11" t="s">
        <v>887</v>
      </c>
      <c r="E1074" s="10" t="s">
        <v>896</v>
      </c>
    </row>
    <row r="1075" ht="14.25" customHeight="1" spans="1:5">
      <c r="A1075" s="3">
        <v>1073</v>
      </c>
      <c r="B1075" s="10" t="str">
        <f>"赖英洁"</f>
        <v>赖英洁</v>
      </c>
      <c r="C1075" s="10" t="str">
        <f t="shared" si="209"/>
        <v>女</v>
      </c>
      <c r="D1075" s="11" t="s">
        <v>887</v>
      </c>
      <c r="E1075" s="10" t="s">
        <v>897</v>
      </c>
    </row>
    <row r="1076" ht="14.25" customHeight="1" spans="1:5">
      <c r="A1076" s="3">
        <v>1074</v>
      </c>
      <c r="B1076" s="10" t="str">
        <f>"符志伟"</f>
        <v>符志伟</v>
      </c>
      <c r="C1076" s="10" t="str">
        <f t="shared" ref="C1076:C1082" si="210">"男"</f>
        <v>男</v>
      </c>
      <c r="D1076" s="11" t="s">
        <v>887</v>
      </c>
      <c r="E1076" s="10" t="s">
        <v>898</v>
      </c>
    </row>
    <row r="1077" ht="14.25" customHeight="1" spans="1:5">
      <c r="A1077" s="3">
        <v>1075</v>
      </c>
      <c r="B1077" s="10" t="str">
        <f>"郑金伦"</f>
        <v>郑金伦</v>
      </c>
      <c r="C1077" s="10" t="str">
        <f t="shared" ref="C1077:C1080" si="211">"女"</f>
        <v>女</v>
      </c>
      <c r="D1077" s="11" t="s">
        <v>887</v>
      </c>
      <c r="E1077" s="10" t="s">
        <v>899</v>
      </c>
    </row>
    <row r="1078" ht="14.25" customHeight="1" spans="1:5">
      <c r="A1078" s="3">
        <v>1076</v>
      </c>
      <c r="B1078" s="10" t="str">
        <f>"唐锦钦"</f>
        <v>唐锦钦</v>
      </c>
      <c r="C1078" s="10" t="str">
        <f t="shared" si="210"/>
        <v>男</v>
      </c>
      <c r="D1078" s="11" t="s">
        <v>887</v>
      </c>
      <c r="E1078" s="10" t="s">
        <v>42</v>
      </c>
    </row>
    <row r="1079" ht="14.25" customHeight="1" spans="1:5">
      <c r="A1079" s="3">
        <v>1077</v>
      </c>
      <c r="B1079" s="10" t="str">
        <f>"刘秀莲"</f>
        <v>刘秀莲</v>
      </c>
      <c r="C1079" s="10" t="str">
        <f t="shared" si="211"/>
        <v>女</v>
      </c>
      <c r="D1079" s="11" t="s">
        <v>887</v>
      </c>
      <c r="E1079" s="10" t="s">
        <v>213</v>
      </c>
    </row>
    <row r="1080" ht="14.25" customHeight="1" spans="1:5">
      <c r="A1080" s="3">
        <v>1078</v>
      </c>
      <c r="B1080" s="10" t="str">
        <f>"陈德蓥"</f>
        <v>陈德蓥</v>
      </c>
      <c r="C1080" s="10" t="str">
        <f t="shared" si="211"/>
        <v>女</v>
      </c>
      <c r="D1080" s="11" t="s">
        <v>887</v>
      </c>
      <c r="E1080" s="10" t="s">
        <v>655</v>
      </c>
    </row>
    <row r="1081" ht="14.25" customHeight="1" spans="1:5">
      <c r="A1081" s="3">
        <v>1079</v>
      </c>
      <c r="B1081" s="10" t="str">
        <f>"羊高显"</f>
        <v>羊高显</v>
      </c>
      <c r="C1081" s="10" t="str">
        <f t="shared" si="210"/>
        <v>男</v>
      </c>
      <c r="D1081" s="11" t="s">
        <v>887</v>
      </c>
      <c r="E1081" s="10" t="s">
        <v>900</v>
      </c>
    </row>
    <row r="1082" ht="14.25" customHeight="1" spans="1:5">
      <c r="A1082" s="3">
        <v>1080</v>
      </c>
      <c r="B1082" s="10" t="str">
        <f>"王地昌"</f>
        <v>王地昌</v>
      </c>
      <c r="C1082" s="10" t="str">
        <f t="shared" si="210"/>
        <v>男</v>
      </c>
      <c r="D1082" s="11" t="s">
        <v>887</v>
      </c>
      <c r="E1082" s="10" t="s">
        <v>901</v>
      </c>
    </row>
    <row r="1083" ht="14.25" customHeight="1" spans="1:5">
      <c r="A1083" s="3">
        <v>1081</v>
      </c>
      <c r="B1083" s="10" t="str">
        <f>"彭佳玉"</f>
        <v>彭佳玉</v>
      </c>
      <c r="C1083" s="10" t="str">
        <f t="shared" ref="C1083:C1085" si="212">"女"</f>
        <v>女</v>
      </c>
      <c r="D1083" s="11" t="s">
        <v>887</v>
      </c>
      <c r="E1083" s="10" t="s">
        <v>902</v>
      </c>
    </row>
    <row r="1084" ht="14.25" customHeight="1" spans="1:5">
      <c r="A1084" s="3">
        <v>1082</v>
      </c>
      <c r="B1084" s="10" t="str">
        <f>"羊金玲"</f>
        <v>羊金玲</v>
      </c>
      <c r="C1084" s="10" t="str">
        <f t="shared" si="212"/>
        <v>女</v>
      </c>
      <c r="D1084" s="11" t="s">
        <v>887</v>
      </c>
      <c r="E1084" s="10" t="s">
        <v>80</v>
      </c>
    </row>
    <row r="1085" ht="14.25" customHeight="1" spans="1:5">
      <c r="A1085" s="3">
        <v>1083</v>
      </c>
      <c r="B1085" s="10" t="str">
        <f>"符艳"</f>
        <v>符艳</v>
      </c>
      <c r="C1085" s="10" t="str">
        <f t="shared" si="212"/>
        <v>女</v>
      </c>
      <c r="D1085" s="11" t="s">
        <v>887</v>
      </c>
      <c r="E1085" s="10" t="s">
        <v>903</v>
      </c>
    </row>
    <row r="1086" ht="14.25" customHeight="1" spans="1:5">
      <c r="A1086" s="3">
        <v>1084</v>
      </c>
      <c r="B1086" s="10" t="str">
        <f>"何玲俊"</f>
        <v>何玲俊</v>
      </c>
      <c r="C1086" s="10" t="str">
        <f t="shared" ref="C1086:C1089" si="213">"男"</f>
        <v>男</v>
      </c>
      <c r="D1086" s="11" t="s">
        <v>887</v>
      </c>
      <c r="E1086" s="10" t="s">
        <v>584</v>
      </c>
    </row>
    <row r="1087" ht="14.25" customHeight="1" spans="1:5">
      <c r="A1087" s="3">
        <v>1085</v>
      </c>
      <c r="B1087" s="10" t="str">
        <f>"符俊凯"</f>
        <v>符俊凯</v>
      </c>
      <c r="C1087" s="10" t="str">
        <f t="shared" si="213"/>
        <v>男</v>
      </c>
      <c r="D1087" s="11" t="s">
        <v>887</v>
      </c>
      <c r="E1087" s="10" t="s">
        <v>904</v>
      </c>
    </row>
    <row r="1088" ht="14.25" customHeight="1" spans="1:5">
      <c r="A1088" s="3">
        <v>1086</v>
      </c>
      <c r="B1088" s="10" t="str">
        <f>"陈志平"</f>
        <v>陈志平</v>
      </c>
      <c r="C1088" s="10" t="str">
        <f t="shared" si="213"/>
        <v>男</v>
      </c>
      <c r="D1088" s="11" t="s">
        <v>887</v>
      </c>
      <c r="E1088" s="10" t="s">
        <v>905</v>
      </c>
    </row>
    <row r="1089" ht="14.25" customHeight="1" spans="1:5">
      <c r="A1089" s="3">
        <v>1087</v>
      </c>
      <c r="B1089" s="10" t="str">
        <f>"王文山"</f>
        <v>王文山</v>
      </c>
      <c r="C1089" s="10" t="str">
        <f t="shared" si="213"/>
        <v>男</v>
      </c>
      <c r="D1089" s="11" t="s">
        <v>887</v>
      </c>
      <c r="E1089" s="10" t="s">
        <v>906</v>
      </c>
    </row>
    <row r="1090" ht="14.25" customHeight="1" spans="1:5">
      <c r="A1090" s="3">
        <v>1088</v>
      </c>
      <c r="B1090" s="10" t="str">
        <f>"黄金群"</f>
        <v>黄金群</v>
      </c>
      <c r="C1090" s="10" t="str">
        <f t="shared" ref="C1090:C1092" si="214">"女"</f>
        <v>女</v>
      </c>
      <c r="D1090" s="11" t="s">
        <v>887</v>
      </c>
      <c r="E1090" s="10" t="s">
        <v>690</v>
      </c>
    </row>
    <row r="1091" ht="14.25" customHeight="1" spans="1:5">
      <c r="A1091" s="3">
        <v>1089</v>
      </c>
      <c r="B1091" s="10" t="str">
        <f>"汤惠明"</f>
        <v>汤惠明</v>
      </c>
      <c r="C1091" s="10" t="str">
        <f t="shared" si="214"/>
        <v>女</v>
      </c>
      <c r="D1091" s="11" t="s">
        <v>907</v>
      </c>
      <c r="E1091" s="10" t="s">
        <v>908</v>
      </c>
    </row>
    <row r="1092" ht="14.25" customHeight="1" spans="1:5">
      <c r="A1092" s="3">
        <v>1090</v>
      </c>
      <c r="B1092" s="10" t="str">
        <f>"彭雪婧"</f>
        <v>彭雪婧</v>
      </c>
      <c r="C1092" s="10" t="str">
        <f t="shared" si="214"/>
        <v>女</v>
      </c>
      <c r="D1092" s="11" t="s">
        <v>907</v>
      </c>
      <c r="E1092" s="10" t="s">
        <v>12</v>
      </c>
    </row>
    <row r="1093" ht="14.25" customHeight="1" spans="1:5">
      <c r="A1093" s="3">
        <v>1091</v>
      </c>
      <c r="B1093" s="10" t="str">
        <f>"黎贤忠"</f>
        <v>黎贤忠</v>
      </c>
      <c r="C1093" s="10" t="str">
        <f t="shared" ref="C1093:C1097" si="215">"男"</f>
        <v>男</v>
      </c>
      <c r="D1093" s="11" t="s">
        <v>907</v>
      </c>
      <c r="E1093" s="10" t="s">
        <v>909</v>
      </c>
    </row>
    <row r="1094" ht="14.25" customHeight="1" spans="1:5">
      <c r="A1094" s="3">
        <v>1092</v>
      </c>
      <c r="B1094" s="10" t="str">
        <f>"林常舜"</f>
        <v>林常舜</v>
      </c>
      <c r="C1094" s="10" t="str">
        <f t="shared" si="215"/>
        <v>男</v>
      </c>
      <c r="D1094" s="11" t="s">
        <v>907</v>
      </c>
      <c r="E1094" s="10" t="s">
        <v>910</v>
      </c>
    </row>
    <row r="1095" ht="14.25" customHeight="1" spans="1:5">
      <c r="A1095" s="3">
        <v>1093</v>
      </c>
      <c r="B1095" s="10" t="str">
        <f>"谢健梅"</f>
        <v>谢健梅</v>
      </c>
      <c r="C1095" s="10" t="str">
        <f t="shared" ref="C1095:C1099" si="216">"女"</f>
        <v>女</v>
      </c>
      <c r="D1095" s="11" t="s">
        <v>911</v>
      </c>
      <c r="E1095" s="10" t="s">
        <v>25</v>
      </c>
    </row>
    <row r="1096" ht="14.25" customHeight="1" spans="1:5">
      <c r="A1096" s="3">
        <v>1094</v>
      </c>
      <c r="B1096" s="10" t="str">
        <f>"郑莲女"</f>
        <v>郑莲女</v>
      </c>
      <c r="C1096" s="10" t="str">
        <f t="shared" si="216"/>
        <v>女</v>
      </c>
      <c r="D1096" s="11" t="s">
        <v>911</v>
      </c>
      <c r="E1096" s="10" t="s">
        <v>469</v>
      </c>
    </row>
    <row r="1097" ht="14.25" customHeight="1" spans="1:5">
      <c r="A1097" s="3">
        <v>1095</v>
      </c>
      <c r="B1097" s="10" t="str">
        <f>"张瑞德"</f>
        <v>张瑞德</v>
      </c>
      <c r="C1097" s="10" t="str">
        <f t="shared" si="215"/>
        <v>男</v>
      </c>
      <c r="D1097" s="11" t="s">
        <v>911</v>
      </c>
      <c r="E1097" s="10" t="s">
        <v>912</v>
      </c>
    </row>
    <row r="1098" ht="14.25" customHeight="1" spans="1:5">
      <c r="A1098" s="3">
        <v>1096</v>
      </c>
      <c r="B1098" s="10" t="str">
        <f>"李兰妃"</f>
        <v>李兰妃</v>
      </c>
      <c r="C1098" s="10" t="str">
        <f t="shared" si="216"/>
        <v>女</v>
      </c>
      <c r="D1098" s="11" t="s">
        <v>913</v>
      </c>
      <c r="E1098" s="10" t="s">
        <v>644</v>
      </c>
    </row>
    <row r="1099" ht="14.25" customHeight="1" spans="1:5">
      <c r="A1099" s="3">
        <v>1097</v>
      </c>
      <c r="B1099" s="10" t="str">
        <f>"羊艳妹"</f>
        <v>羊艳妹</v>
      </c>
      <c r="C1099" s="10" t="str">
        <f t="shared" si="216"/>
        <v>女</v>
      </c>
      <c r="D1099" s="11" t="s">
        <v>913</v>
      </c>
      <c r="E1099" s="10" t="s">
        <v>914</v>
      </c>
    </row>
    <row r="1100" ht="14.25" customHeight="1" spans="1:5">
      <c r="A1100" s="3">
        <v>1098</v>
      </c>
      <c r="B1100" s="10" t="str">
        <f>"吴和泽"</f>
        <v>吴和泽</v>
      </c>
      <c r="C1100" s="10" t="str">
        <f>"男"</f>
        <v>男</v>
      </c>
      <c r="D1100" s="11" t="s">
        <v>913</v>
      </c>
      <c r="E1100" s="10" t="s">
        <v>705</v>
      </c>
    </row>
    <row r="1101" ht="14.25" customHeight="1" spans="1:5">
      <c r="A1101" s="3">
        <v>1099</v>
      </c>
      <c r="B1101" s="10" t="str">
        <f>"麦淑娥"</f>
        <v>麦淑娥</v>
      </c>
      <c r="C1101" s="10" t="str">
        <f t="shared" ref="C1101:C1105" si="217">"女"</f>
        <v>女</v>
      </c>
      <c r="D1101" s="11" t="s">
        <v>913</v>
      </c>
      <c r="E1101" s="10" t="s">
        <v>520</v>
      </c>
    </row>
    <row r="1102" ht="14.25" customHeight="1" spans="1:5">
      <c r="A1102" s="3">
        <v>1100</v>
      </c>
      <c r="B1102" s="10" t="str">
        <f>"林敏"</f>
        <v>林敏</v>
      </c>
      <c r="C1102" s="10" t="str">
        <f>"男"</f>
        <v>男</v>
      </c>
      <c r="D1102" s="11" t="s">
        <v>913</v>
      </c>
      <c r="E1102" s="10" t="s">
        <v>915</v>
      </c>
    </row>
    <row r="1103" ht="14.25" customHeight="1" spans="1:5">
      <c r="A1103" s="3">
        <v>1101</v>
      </c>
      <c r="B1103" s="10" t="str">
        <f>"羊金波"</f>
        <v>羊金波</v>
      </c>
      <c r="C1103" s="10" t="str">
        <f t="shared" si="217"/>
        <v>女</v>
      </c>
      <c r="D1103" s="11" t="s">
        <v>913</v>
      </c>
      <c r="E1103" s="10" t="s">
        <v>916</v>
      </c>
    </row>
    <row r="1104" ht="14.25" customHeight="1" spans="1:5">
      <c r="A1104" s="3">
        <v>1102</v>
      </c>
      <c r="B1104" s="10" t="str">
        <f>"刘润香"</f>
        <v>刘润香</v>
      </c>
      <c r="C1104" s="10" t="str">
        <f t="shared" si="217"/>
        <v>女</v>
      </c>
      <c r="D1104" s="11" t="s">
        <v>913</v>
      </c>
      <c r="E1104" s="10" t="s">
        <v>917</v>
      </c>
    </row>
    <row r="1105" ht="14.25" customHeight="1" spans="1:5">
      <c r="A1105" s="3">
        <v>1103</v>
      </c>
      <c r="B1105" s="10" t="str">
        <f>"林天秀"</f>
        <v>林天秀</v>
      </c>
      <c r="C1105" s="10" t="str">
        <f t="shared" si="217"/>
        <v>女</v>
      </c>
      <c r="D1105" s="11" t="s">
        <v>913</v>
      </c>
      <c r="E1105" s="10" t="s">
        <v>293</v>
      </c>
    </row>
    <row r="1106" ht="14.25" customHeight="1" spans="1:5">
      <c r="A1106" s="3">
        <v>1104</v>
      </c>
      <c r="B1106" s="10" t="str">
        <f>"陈永桂"</f>
        <v>陈永桂</v>
      </c>
      <c r="C1106" s="10" t="str">
        <f t="shared" ref="C1106:C1111" si="218">"男"</f>
        <v>男</v>
      </c>
      <c r="D1106" s="11" t="s">
        <v>913</v>
      </c>
      <c r="E1106" s="10" t="s">
        <v>112</v>
      </c>
    </row>
    <row r="1107" ht="14.25" customHeight="1" spans="1:5">
      <c r="A1107" s="3">
        <v>1105</v>
      </c>
      <c r="B1107" s="10" t="str">
        <f>"马美红"</f>
        <v>马美红</v>
      </c>
      <c r="C1107" s="10" t="str">
        <f>"女"</f>
        <v>女</v>
      </c>
      <c r="D1107" s="11" t="s">
        <v>913</v>
      </c>
      <c r="E1107" s="10" t="s">
        <v>861</v>
      </c>
    </row>
    <row r="1108" ht="14.25" customHeight="1" spans="1:5">
      <c r="A1108" s="3">
        <v>1106</v>
      </c>
      <c r="B1108" s="10" t="str">
        <f>"符振毛"</f>
        <v>符振毛</v>
      </c>
      <c r="C1108" s="10" t="str">
        <f t="shared" si="218"/>
        <v>男</v>
      </c>
      <c r="D1108" s="11" t="s">
        <v>913</v>
      </c>
      <c r="E1108" s="10" t="s">
        <v>918</v>
      </c>
    </row>
    <row r="1109" ht="14.25" customHeight="1" spans="1:5">
      <c r="A1109" s="3">
        <v>1107</v>
      </c>
      <c r="B1109" s="10" t="str">
        <f>"陈志伟"</f>
        <v>陈志伟</v>
      </c>
      <c r="C1109" s="10" t="str">
        <f t="shared" si="218"/>
        <v>男</v>
      </c>
      <c r="D1109" s="11" t="s">
        <v>913</v>
      </c>
      <c r="E1109" s="10" t="s">
        <v>201</v>
      </c>
    </row>
    <row r="1110" ht="14.25" customHeight="1" spans="1:5">
      <c r="A1110" s="3">
        <v>1108</v>
      </c>
      <c r="B1110" s="10" t="str">
        <f>"万章立"</f>
        <v>万章立</v>
      </c>
      <c r="C1110" s="10" t="str">
        <f t="shared" si="218"/>
        <v>男</v>
      </c>
      <c r="D1110" s="11" t="s">
        <v>913</v>
      </c>
      <c r="E1110" s="10" t="s">
        <v>919</v>
      </c>
    </row>
    <row r="1111" ht="14.25" customHeight="1" spans="1:5">
      <c r="A1111" s="3">
        <v>1109</v>
      </c>
      <c r="B1111" s="10" t="str">
        <f>"吴定良"</f>
        <v>吴定良</v>
      </c>
      <c r="C1111" s="10" t="str">
        <f t="shared" si="218"/>
        <v>男</v>
      </c>
      <c r="D1111" s="11" t="s">
        <v>913</v>
      </c>
      <c r="E1111" s="10" t="s">
        <v>920</v>
      </c>
    </row>
    <row r="1112" s="1" customFormat="1" ht="14.25" customHeight="1" spans="1:5">
      <c r="A1112" s="3">
        <v>1110</v>
      </c>
      <c r="B1112" s="10" t="str">
        <f>"郭伟妃"</f>
        <v>郭伟妃</v>
      </c>
      <c r="C1112" s="10" t="str">
        <f t="shared" ref="C1112:C1115" si="219">"女"</f>
        <v>女</v>
      </c>
      <c r="D1112" s="11" t="s">
        <v>913</v>
      </c>
      <c r="E1112" s="10" t="s">
        <v>921</v>
      </c>
    </row>
    <row r="1113" s="1" customFormat="1" ht="14.25" customHeight="1" spans="1:5">
      <c r="A1113" s="3">
        <v>1111</v>
      </c>
      <c r="B1113" s="10" t="str">
        <f>"陈乃霞"</f>
        <v>陈乃霞</v>
      </c>
      <c r="C1113" s="10" t="str">
        <f t="shared" si="219"/>
        <v>女</v>
      </c>
      <c r="D1113" s="11" t="s">
        <v>913</v>
      </c>
      <c r="E1113" s="10" t="s">
        <v>666</v>
      </c>
    </row>
    <row r="1114" s="1" customFormat="1" ht="14.25" customHeight="1" spans="1:5">
      <c r="A1114" s="3">
        <v>1112</v>
      </c>
      <c r="B1114" s="10" t="str">
        <f>"符建祥"</f>
        <v>符建祥</v>
      </c>
      <c r="C1114" s="10" t="str">
        <f t="shared" ref="C1114:C1118" si="220">"男"</f>
        <v>男</v>
      </c>
      <c r="D1114" s="11" t="s">
        <v>913</v>
      </c>
      <c r="E1114" s="10" t="s">
        <v>922</v>
      </c>
    </row>
    <row r="1115" s="1" customFormat="1" ht="14.25" customHeight="1" spans="1:5">
      <c r="A1115" s="3">
        <v>1113</v>
      </c>
      <c r="B1115" s="10" t="str">
        <f>"符喜俐"</f>
        <v>符喜俐</v>
      </c>
      <c r="C1115" s="10" t="str">
        <f t="shared" si="219"/>
        <v>女</v>
      </c>
      <c r="D1115" s="11" t="s">
        <v>913</v>
      </c>
      <c r="E1115" s="10" t="s">
        <v>923</v>
      </c>
    </row>
    <row r="1116" s="1" customFormat="1" ht="14.25" customHeight="1" spans="1:5">
      <c r="A1116" s="3">
        <v>1114</v>
      </c>
      <c r="B1116" s="10" t="str">
        <f>"林成典"</f>
        <v>林成典</v>
      </c>
      <c r="C1116" s="10" t="str">
        <f t="shared" si="220"/>
        <v>男</v>
      </c>
      <c r="D1116" s="11" t="s">
        <v>913</v>
      </c>
      <c r="E1116" s="10" t="s">
        <v>924</v>
      </c>
    </row>
    <row r="1117" s="2" customFormat="1" ht="14.25" customHeight="1" spans="1:5">
      <c r="A1117" s="3">
        <v>1115</v>
      </c>
      <c r="B1117" s="10" t="str">
        <f>"黎昌才"</f>
        <v>黎昌才</v>
      </c>
      <c r="C1117" s="10" t="str">
        <f t="shared" si="220"/>
        <v>男</v>
      </c>
      <c r="D1117" s="11" t="s">
        <v>913</v>
      </c>
      <c r="E1117" s="10" t="s">
        <v>925</v>
      </c>
    </row>
    <row r="1118" s="1" customFormat="1" ht="14.25" customHeight="1" spans="1:5">
      <c r="A1118" s="3">
        <v>1116</v>
      </c>
      <c r="B1118" s="10" t="str">
        <f>"符贵 兴"</f>
        <v>符贵 兴</v>
      </c>
      <c r="C1118" s="10" t="str">
        <f t="shared" si="220"/>
        <v>男</v>
      </c>
      <c r="D1118" s="11" t="s">
        <v>913</v>
      </c>
      <c r="E1118" s="10" t="s">
        <v>744</v>
      </c>
    </row>
    <row r="1119" s="1" customFormat="1" ht="14.25" customHeight="1" spans="1:5">
      <c r="A1119" s="3">
        <v>1117</v>
      </c>
      <c r="B1119" s="10" t="str">
        <f>"羊养娥"</f>
        <v>羊养娥</v>
      </c>
      <c r="C1119" s="10" t="str">
        <f t="shared" ref="C1119:C1122" si="221">"女"</f>
        <v>女</v>
      </c>
      <c r="D1119" s="11" t="s">
        <v>913</v>
      </c>
      <c r="E1119" s="10" t="s">
        <v>926</v>
      </c>
    </row>
    <row r="1120" s="1" customFormat="1" ht="14.25" customHeight="1" spans="1:5">
      <c r="A1120" s="3">
        <v>1118</v>
      </c>
      <c r="B1120" s="10" t="str">
        <f>"黄钰婷"</f>
        <v>黄钰婷</v>
      </c>
      <c r="C1120" s="10" t="str">
        <f t="shared" si="221"/>
        <v>女</v>
      </c>
      <c r="D1120" s="11" t="s">
        <v>927</v>
      </c>
      <c r="E1120" s="10" t="s">
        <v>559</v>
      </c>
    </row>
    <row r="1121" s="1" customFormat="1" ht="14.25" customHeight="1" spans="1:5">
      <c r="A1121" s="3">
        <v>1119</v>
      </c>
      <c r="B1121" s="10" t="str">
        <f>"薛小霞"</f>
        <v>薛小霞</v>
      </c>
      <c r="C1121" s="10" t="str">
        <f t="shared" si="221"/>
        <v>女</v>
      </c>
      <c r="D1121" s="11" t="s">
        <v>927</v>
      </c>
      <c r="E1121" s="10" t="s">
        <v>313</v>
      </c>
    </row>
    <row r="1122" s="1" customFormat="1" ht="14.25" customHeight="1" spans="1:5">
      <c r="A1122" s="3">
        <v>1120</v>
      </c>
      <c r="B1122" s="10" t="str">
        <f>"薛小女 "</f>
        <v>薛小女 </v>
      </c>
      <c r="C1122" s="10" t="str">
        <f t="shared" si="221"/>
        <v>女</v>
      </c>
      <c r="D1122" s="11" t="s">
        <v>927</v>
      </c>
      <c r="E1122" s="10" t="s">
        <v>902</v>
      </c>
    </row>
    <row r="1123" s="1" customFormat="1" ht="14.25" customHeight="1" spans="1:5">
      <c r="A1123" s="3">
        <v>1121</v>
      </c>
      <c r="B1123" s="10" t="str">
        <f>"李大慧"</f>
        <v>李大慧</v>
      </c>
      <c r="C1123" s="10" t="str">
        <f>"男"</f>
        <v>男</v>
      </c>
      <c r="D1123" s="11" t="s">
        <v>927</v>
      </c>
      <c r="E1123" s="10" t="s">
        <v>928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阿蛋</cp:lastModifiedBy>
  <dcterms:created xsi:type="dcterms:W3CDTF">2020-09-30T07:51:00Z</dcterms:created>
  <dcterms:modified xsi:type="dcterms:W3CDTF">2020-09-30T09:05:03Z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