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80" firstSheet="1" activeTab="8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9" r:id="rId8"/>
    <sheet name="项目支出绩效信息表" sheetId="15" r:id="rId9"/>
  </sheets>
  <definedNames>
    <definedName name="_xlnm.Print_Area" localSheetId="5">部门收支总表!$1:$34</definedName>
  </definedNames>
  <calcPr calcId="144525" concurrentCalc="0"/>
</workbook>
</file>

<file path=xl/sharedStrings.xml><?xml version="1.0" encoding="utf-8"?>
<sst xmlns="http://schemas.openxmlformats.org/spreadsheetml/2006/main" count="197">
  <si>
    <t>附件1-1</t>
  </si>
  <si>
    <t>财政拨款收支总表</t>
  </si>
  <si>
    <t>部门：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</si>
  <si>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</si>
  <si>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</si>
  <si>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</si>
  <si>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</si>
  <si>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</si>
  <si>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</si>
  <si>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</si>
  <si>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</si>
  <si>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</si>
  <si>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</si>
  <si>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</si>
  <si>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</si>
  <si>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</si>
  <si>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</si>
  <si>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</si>
  <si>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</si>
  <si>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</si>
  <si>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</si>
  <si>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</si>
  <si>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</si>
  <si>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</si>
  <si>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</si>
  <si>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</si>
  <si>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</si>
  <si>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</si>
  <si>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</si>
  <si>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>(十五)资源勘探信息等支出(215)</t>
  </si>
  <si>
    <t>（十六）商业服务业等支出(216)</t>
  </si>
  <si>
    <t>（十七）金融支出(217)</t>
  </si>
  <si>
    <t>(十八）援助其他地区支出(219)</t>
  </si>
  <si>
    <t>(十九)国土海洋气象等支出(220)</t>
  </si>
  <si>
    <t>(二十)住房保障支出(221)</t>
  </si>
  <si>
    <t>(二十一)粮油物资储备支出(222)</t>
  </si>
  <si>
    <t>(二十二)预备费(227)</t>
  </si>
  <si>
    <t>(二十三)其它支出(229)</t>
  </si>
  <si>
    <t>(二十四)转移性支出(230)</t>
  </si>
  <si>
    <t>(二十五)债务还本支出(231)</t>
  </si>
  <si>
    <t>(二十六)债务付息支出(232)</t>
  </si>
  <si>
    <t>(二十七)债务发行费用支出(233)</t>
  </si>
  <si>
    <t>收入总计</t>
  </si>
  <si>
    <t>支出总计</t>
  </si>
  <si>
    <t>附件1-2</t>
  </si>
  <si>
    <t>一般公共预算支出表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</si>
  <si>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</si>
  <si>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</si>
  <si>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</si>
  <si>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</si>
  <si>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</si>
  <si>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</si>
  <si>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</si>
  <si>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机关事业单位基本养老保险缴费支出</t>
  </si>
  <si>
    <t>其他优抚支出</t>
  </si>
  <si>
    <t>行政单位医疗</t>
  </si>
  <si>
    <t>事业单位医疗</t>
  </si>
  <si>
    <t>公务员医疗补助</t>
  </si>
  <si>
    <t>行政运行</t>
  </si>
  <si>
    <t>公路养护</t>
  </si>
  <si>
    <t>公路运输管理</t>
  </si>
  <si>
    <t>其他交通运输支出</t>
  </si>
  <si>
    <t>住房公积金</t>
  </si>
  <si>
    <t>……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</si>
  <si>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</si>
  <si>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</si>
  <si>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</si>
  <si>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</si>
  <si>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</si>
  <si>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</si>
  <si>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机关事业单位基本养老保险缴费</t>
  </si>
  <si>
    <t>其他对个人和家庭补助</t>
  </si>
  <si>
    <t>职工基本医疗保险缴费</t>
  </si>
  <si>
    <t>公务员医疗补助缴费</t>
  </si>
  <si>
    <t>基本工资</t>
  </si>
  <si>
    <t>工会经费</t>
  </si>
  <si>
    <t>其他交通费用</t>
  </si>
  <si>
    <t>其他社会保障缴费</t>
  </si>
  <si>
    <t>其他商品和服务支出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</si>
  <si>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</si>
  <si>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</si>
  <si>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</si>
  <si>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</si>
  <si>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</si>
  <si>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</si>
  <si>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</si>
  <si>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</si>
  <si>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</si>
  <si>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</si>
  <si>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</si>
  <si>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</si>
  <si>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本年预算</t>
  </si>
  <si>
    <t>一、一般公共预算收入</t>
  </si>
  <si>
    <t>一、一般公共服务支出(201)</t>
  </si>
  <si>
    <t>二、政府性基金收入</t>
  </si>
  <si>
    <t>二、外交支出(202)</t>
  </si>
  <si>
    <t>三、国防支出(203)</t>
  </si>
  <si>
    <t>四、公共安全支出(204)</t>
  </si>
  <si>
    <t>五、教育支出(205)</t>
  </si>
  <si>
    <t>六、科学技术支出(206)</t>
  </si>
  <si>
    <t>七、文化体育与传媒支出(207)</t>
  </si>
  <si>
    <t>八、社会保障和就业支出(208)</t>
  </si>
  <si>
    <t>九、社会保险基金支出(209)</t>
  </si>
  <si>
    <t>十、医疗卫生与计划生育支出(210)</t>
  </si>
  <si>
    <t>十一、节能环保支出(211)</t>
  </si>
  <si>
    <t>十二、城乡社区支出(212)</t>
  </si>
  <si>
    <t>十三、农林水支出(213)</t>
  </si>
  <si>
    <t>十四、交通运输支出(214)</t>
  </si>
  <si>
    <t>十五、资源勘探信息等支出(215)</t>
  </si>
  <si>
    <t>十六、商业服务业等支出(216)</t>
  </si>
  <si>
    <t>十七、金融支出(217)</t>
  </si>
  <si>
    <t>十八、援助其他地区支出(219)</t>
  </si>
  <si>
    <t>十九、国土海洋气象等支出(220)</t>
  </si>
  <si>
    <t>二十、住房保障支出(221)</t>
  </si>
  <si>
    <t>二十一、粮油物资储备支出(222)</t>
  </si>
  <si>
    <t>二十二、预备费(227)</t>
  </si>
  <si>
    <t>二十三、其它支出(229)</t>
  </si>
  <si>
    <t>二十四、转移性支出(230)</t>
  </si>
  <si>
    <t>二十五、债务还本支出(231)</t>
  </si>
  <si>
    <t>二十六、债务付息支出(232)</t>
  </si>
  <si>
    <t>二十七、债务发行费用支出(233)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</si>
  <si>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</si>
  <si>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</si>
  <si>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</si>
  <si>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</si>
  <si>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</si>
  <si>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</si>
  <si>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</si>
  <si>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</si>
  <si>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</si>
  <si>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</si>
  <si>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</si>
  <si>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</si>
  <si>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</si>
  <si>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</si>
  <si>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儋州市交通运输局</t>
  </si>
  <si>
    <t>附件1-8</t>
  </si>
  <si>
    <t>部门支出总表</t>
  </si>
  <si>
    <t>本级</t>
  </si>
  <si>
    <t>下级</t>
  </si>
  <si>
    <t>附件1-9</t>
  </si>
  <si>
    <t>项目支出绩效信息表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</si>
  <si>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</si>
  <si>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</si>
  <si>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</si>
  <si>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</si>
  <si>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</si>
  <si>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</si>
  <si>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</si>
  <si>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</si>
  <si>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09-养护设施建设</t>
  </si>
  <si>
    <t>T203884.208-年度地方公路养护资金（含农场职工工资）</t>
  </si>
  <si>
    <t>208001-儋州市交通运输局本级</t>
  </si>
  <si>
    <t>F-发展建设类</t>
  </si>
  <si>
    <t>11-一般公共财政</t>
  </si>
  <si>
    <t>产出指标</t>
  </si>
  <si>
    <t>年度地方公路养护资金（含农场职工工资</t>
  </si>
  <si>
    <t xml:space="preserve">全年对农村公路1055.394公里实施养护，其中县道18.966公里，乡道660.944公里，村道375.484
公里。
</t>
  </si>
  <si>
    <t>成效指标</t>
  </si>
  <si>
    <t>项目实施养护后，努力做有有路必养，养必有成效，提高我农村公路的服务水平，改善农村交通环境，消除交通安全隐患，促进我市农村经济发展。</t>
  </si>
  <si>
    <t>05-公路日常维护</t>
  </si>
  <si>
    <t>T204051.208-道路交通安全专项整治三年攻坚战项目经费</t>
  </si>
  <si>
    <t>Z-专项业务类</t>
  </si>
  <si>
    <t>道路交通安全专项整治三年攻坚战项目经费</t>
  </si>
  <si>
    <t>对营运车辆检查治超</t>
  </si>
  <si>
    <t>安全运营确保旅客安全和道路路面干净</t>
  </si>
  <si>
    <t>T203895.208-儋州市农村公路电子地图资金</t>
  </si>
  <si>
    <t>农村公路电子地图资金</t>
  </si>
  <si>
    <t>农村公路</t>
  </si>
  <si>
    <t>方便群众出行</t>
  </si>
  <si>
    <t>农村公路指挥部危房拆迁及恢复其使用功能费用</t>
  </si>
  <si>
    <t>农村公路指挥部危房拆迁及恢</t>
  </si>
  <si>
    <t>路指挥部危房改造</t>
  </si>
  <si>
    <t>提供安全的工作环境</t>
  </si>
  <si>
    <t>安全生产应急管理费用（含培训、台风天气租用钩机、运输工具等费用）</t>
  </si>
  <si>
    <t>达到交通应急管理水平</t>
  </si>
  <si>
    <t>安全生产预案</t>
  </si>
  <si>
    <t>06-其他交通事务管理</t>
  </si>
  <si>
    <t>交通运输局本级综合工作经费</t>
  </si>
  <si>
    <t>综合工作经费</t>
  </si>
  <si>
    <t>交通基本工作正常开展</t>
  </si>
  <si>
    <t>完成各项工作任务</t>
  </si>
  <si>
    <t>03-道路运输行业管理</t>
  </si>
  <si>
    <t>交通执法支队年综合工作经费</t>
  </si>
  <si>
    <t>208003-儋州市交通运输执法支队</t>
  </si>
  <si>
    <t>交通执法支队综合工作经费</t>
  </si>
  <si>
    <t>罚没收入安排的支出</t>
  </si>
  <si>
    <t>购买交通运输执法人员服装费</t>
  </si>
  <si>
    <t>达到统一识别性</t>
  </si>
  <si>
    <t>完成工作任务</t>
  </si>
  <si>
    <t>05-汽车维修和驾驶员培训</t>
  </si>
  <si>
    <t>道路客货运输驾驶员从业考试专项业务</t>
  </si>
  <si>
    <t>驾驶员从业资格考试</t>
  </si>
  <si>
    <t>完成目标人数</t>
  </si>
  <si>
    <t>儋州市地方公路管理站综合工作经费</t>
  </si>
  <si>
    <t>217001-儋州市地方公路管理站</t>
  </si>
  <si>
    <t>地方公路管理站基本工作正常开展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</si>
</sst>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30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26" borderId="2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26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9" fillId="8" borderId="28" applyNumberFormat="0" applyAlignment="0" applyProtection="0">
      <alignment vertical="center"/>
    </xf>
    <xf numFmtId="0" fontId="17" fillId="8" borderId="23" applyNumberFormat="0" applyAlignment="0" applyProtection="0">
      <alignment vertical="center"/>
    </xf>
    <xf numFmtId="0" fontId="20" fillId="16" borderId="25" applyNumberFormat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4" fillId="0" borderId="0"/>
  </cellStyleXfs>
  <cellXfs count="11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76" fontId="1" fillId="2" borderId="2" xfId="0" applyNumberFormat="1" applyFont="1" applyFill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left" vertical="center" wrapText="1" shrinkToFit="1"/>
    </xf>
    <xf numFmtId="0" fontId="1" fillId="0" borderId="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176" fontId="1" fillId="2" borderId="6" xfId="0" applyNumberFormat="1" applyFont="1" applyFill="1" applyBorder="1" applyAlignment="1">
      <alignment horizontal="right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left" vertical="center" wrapText="1" shrinkToFit="1"/>
    </xf>
    <xf numFmtId="176" fontId="4" fillId="0" borderId="6" xfId="0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 applyAlignment="1">
      <alignment horizontal="left" vertical="center" wrapText="1" shrinkToFi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6" fontId="1" fillId="2" borderId="4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 shrinkToFit="1"/>
    </xf>
    <xf numFmtId="0" fontId="1" fillId="2" borderId="2" xfId="0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right" vertical="center" wrapText="1"/>
    </xf>
    <xf numFmtId="176" fontId="0" fillId="0" borderId="2" xfId="0" applyNumberFormat="1" applyBorder="1" applyAlignment="1">
      <alignment horizontal="right" vertical="center" wrapText="1"/>
    </xf>
    <xf numFmtId="0" fontId="1" fillId="2" borderId="4" xfId="0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center" vertical="center" wrapText="1" shrinkToFit="1"/>
    </xf>
    <xf numFmtId="176" fontId="1" fillId="2" borderId="7" xfId="0" applyNumberFormat="1" applyFont="1" applyFill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176" fontId="1" fillId="2" borderId="5" xfId="0" applyNumberFormat="1" applyFont="1" applyFill="1" applyBorder="1" applyAlignment="1">
      <alignment horizontal="right" vertical="center" wrapText="1"/>
    </xf>
    <xf numFmtId="176" fontId="0" fillId="0" borderId="6" xfId="0" applyNumberForma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 shrinkToFit="1"/>
    </xf>
    <xf numFmtId="49" fontId="1" fillId="2" borderId="6" xfId="0" applyNumberFormat="1" applyFont="1" applyFill="1" applyBorder="1" applyAlignment="1">
      <alignment horizontal="left" vertical="center" wrapText="1" shrinkToFit="1"/>
    </xf>
    <xf numFmtId="49" fontId="5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 shrinkToFit="1"/>
    </xf>
    <xf numFmtId="49" fontId="1" fillId="0" borderId="12" xfId="0" applyNumberFormat="1" applyFont="1" applyFill="1" applyBorder="1" applyAlignment="1">
      <alignment horizontal="left" vertical="center" wrapText="1" shrinkToFit="1"/>
    </xf>
    <xf numFmtId="0" fontId="0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176" fontId="8" fillId="0" borderId="1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9" xfId="0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9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176" fontId="0" fillId="0" borderId="0" xfId="0" applyNumberFormat="1" applyBorder="1">
      <alignment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2" xfId="0" applyNumberFormat="1" applyFont="1" applyFill="1" applyBorder="1" applyAlignment="1">
      <alignment vertical="center" wrapText="1"/>
    </xf>
    <xf numFmtId="176" fontId="9" fillId="0" borderId="1" xfId="0" applyNumberFormat="1" applyFont="1" applyBorder="1">
      <alignment vertical="center"/>
    </xf>
    <xf numFmtId="176" fontId="9" fillId="0" borderId="0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9" fillId="0" borderId="0" xfId="0" applyFont="1" applyFill="1" applyAlignment="1">
      <alignment vertical="center"/>
    </xf>
    <xf numFmtId="49" fontId="1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workbookViewId="0">
      <selection activeCell="L21" sqref="L21"/>
    </sheetView>
  </sheetViews>
  <sheetFormatPr defaultColWidth="9" defaultRowHeight="25" customHeight="1"/>
  <cols>
    <col min="1" max="1" width="24.725" customWidth="1"/>
    <col min="2" max="2" width="18" customWidth="1"/>
    <col min="3" max="3" width="32.0916666666667" customWidth="1"/>
    <col min="4" max="4" width="17.0916666666667" customWidth="1"/>
    <col min="5" max="5" width="15.0916666666667" customWidth="1"/>
    <col min="6" max="6" width="17.725" customWidth="1"/>
  </cols>
  <sheetData>
    <row r="1" ht="24.75" customHeight="1" spans="1:1">
      <c r="A1" t="s">
        <v>0</v>
      </c>
    </row>
    <row r="2" ht="39" customHeight="1" spans="1:6">
      <c r="A2" s="65" t="s">
        <v>1</v>
      </c>
      <c r="B2" s="65"/>
      <c r="C2" s="65"/>
      <c r="D2" s="65"/>
      <c r="E2" s="65"/>
      <c r="F2" s="65"/>
    </row>
    <row r="3" ht="26.25" customHeight="1" spans="1:6">
      <c r="A3" s="66" t="s">
        <v>2</v>
      </c>
      <c r="B3" s="65"/>
      <c r="C3" s="65"/>
      <c r="D3" s="65"/>
      <c r="E3" s="65"/>
      <c r="F3" s="56" t="s">
        <v>3</v>
      </c>
    </row>
    <row r="4" customHeight="1" spans="1:6">
      <c r="A4" s="71" t="s">
        <v>4</v>
      </c>
      <c r="B4" s="71"/>
      <c r="C4" s="71" t="s">
        <v>5</v>
      </c>
      <c r="D4" s="71"/>
      <c r="E4" s="71"/>
      <c r="F4" s="71"/>
    </row>
    <row r="5" customHeight="1" spans="1:9">
      <c r="A5" s="71" t="s">
        <v>6</v>
      </c>
      <c r="B5" s="71" t="s">
        <v>7</v>
      </c>
      <c r="C5" s="71" t="s">
        <v>6</v>
      </c>
      <c r="D5" s="71" t="s">
        <v>8</v>
      </c>
      <c r="E5" s="71" t="s">
        <v>9</v>
      </c>
      <c r="F5" s="71" t="s">
        <v>10</v>
      </c>
      <c r="H5" s="115"/>
      <c r="I5" s="115"/>
    </row>
    <row r="6" customHeight="1" spans="1:9">
      <c r="A6" s="86" t="s">
        <v>11</v>
      </c>
      <c r="B6" s="85"/>
      <c r="C6" s="86" t="s">
        <v>12</v>
      </c>
      <c r="D6" s="85">
        <f>E6+F6</f>
        <v>0</v>
      </c>
      <c r="E6" s="85"/>
      <c r="F6" s="85"/>
      <c r="H6" s="115"/>
      <c r="I6" s="115"/>
    </row>
    <row r="7" customHeight="1" spans="1:6">
      <c r="A7" s="86" t="s">
        <v>13</v>
      </c>
      <c r="B7" s="85">
        <f>E34</f>
        <v>24582825.38</v>
      </c>
      <c r="C7" s="116" t="s">
        <v>14</v>
      </c>
      <c r="D7" s="85">
        <f t="shared" ref="D7:D13" si="0">E7+F7</f>
        <v>0</v>
      </c>
      <c r="E7" s="85"/>
      <c r="F7" s="85"/>
    </row>
    <row r="8" customHeight="1" spans="1:6">
      <c r="A8" s="86" t="s">
        <v>15</v>
      </c>
      <c r="B8" s="85"/>
      <c r="C8" s="116" t="s">
        <v>16</v>
      </c>
      <c r="D8" s="85">
        <f t="shared" si="0"/>
        <v>0</v>
      </c>
      <c r="E8" s="85"/>
      <c r="F8" s="85"/>
    </row>
    <row r="9" customHeight="1" spans="1:6">
      <c r="A9" s="86"/>
      <c r="B9" s="85"/>
      <c r="C9" s="116" t="s">
        <v>17</v>
      </c>
      <c r="D9" s="85">
        <f t="shared" si="0"/>
        <v>0</v>
      </c>
      <c r="E9" s="85"/>
      <c r="F9" s="85"/>
    </row>
    <row r="10" customHeight="1" spans="1:6">
      <c r="A10" s="86"/>
      <c r="B10" s="85"/>
      <c r="C10" s="116" t="s">
        <v>18</v>
      </c>
      <c r="D10" s="85">
        <f t="shared" si="0"/>
        <v>0</v>
      </c>
      <c r="E10" s="85"/>
      <c r="F10" s="85"/>
    </row>
    <row r="11" customHeight="1" spans="1:6">
      <c r="A11" s="86"/>
      <c r="B11" s="85"/>
      <c r="C11" s="116" t="s">
        <v>19</v>
      </c>
      <c r="D11" s="85">
        <f t="shared" si="0"/>
        <v>0</v>
      </c>
      <c r="E11" s="85"/>
      <c r="F11" s="85"/>
    </row>
    <row r="12" customHeight="1" spans="1:6">
      <c r="A12" s="86"/>
      <c r="B12" s="85"/>
      <c r="C12" s="116" t="s">
        <v>20</v>
      </c>
      <c r="D12" s="85">
        <f t="shared" si="0"/>
        <v>0</v>
      </c>
      <c r="E12" s="85"/>
      <c r="F12" s="85"/>
    </row>
    <row r="13" customHeight="1" spans="1:6">
      <c r="A13" s="86"/>
      <c r="B13" s="85"/>
      <c r="C13" s="116" t="s">
        <v>21</v>
      </c>
      <c r="D13" s="85">
        <f t="shared" si="0"/>
        <v>0</v>
      </c>
      <c r="E13" s="85"/>
      <c r="F13" s="85"/>
    </row>
    <row r="14" customHeight="1" spans="1:6">
      <c r="A14" s="86"/>
      <c r="B14" s="85"/>
      <c r="C14" s="116" t="s">
        <v>22</v>
      </c>
      <c r="D14" s="85">
        <f t="shared" ref="D14:D19" si="1">E14+F14</f>
        <v>1663585.6</v>
      </c>
      <c r="E14" s="85">
        <f>186820+1057100+75961.6+337320+6384</f>
        <v>1663585.6</v>
      </c>
      <c r="F14" s="85"/>
    </row>
    <row r="15" customHeight="1" spans="1:6">
      <c r="A15" s="86"/>
      <c r="B15" s="85"/>
      <c r="C15" s="116" t="s">
        <v>23</v>
      </c>
      <c r="D15" s="85">
        <f t="shared" si="1"/>
        <v>0</v>
      </c>
      <c r="E15" s="85"/>
      <c r="F15" s="85"/>
    </row>
    <row r="16" customHeight="1" spans="1:6">
      <c r="A16" s="86"/>
      <c r="B16" s="85"/>
      <c r="C16" s="116" t="s">
        <v>24</v>
      </c>
      <c r="D16" s="85">
        <f t="shared" si="1"/>
        <v>1356777.18</v>
      </c>
      <c r="E16" s="85">
        <f>102943.2+43193+83422.32+263519+555278.4+122699.16+54050.9+131671.2</f>
        <v>1356777.18</v>
      </c>
      <c r="F16" s="85"/>
    </row>
    <row r="17" customHeight="1" spans="1:6">
      <c r="A17" s="86"/>
      <c r="B17" s="85"/>
      <c r="C17" s="116" t="s">
        <v>25</v>
      </c>
      <c r="D17" s="85">
        <f t="shared" si="1"/>
        <v>0</v>
      </c>
      <c r="E17" s="85"/>
      <c r="F17" s="85"/>
    </row>
    <row r="18" customHeight="1" spans="1:6">
      <c r="A18" s="86"/>
      <c r="B18" s="85"/>
      <c r="C18" s="116" t="s">
        <v>26</v>
      </c>
      <c r="D18" s="85">
        <f t="shared" si="1"/>
        <v>0</v>
      </c>
      <c r="E18" s="85"/>
      <c r="F18" s="85"/>
    </row>
    <row r="19" customHeight="1" spans="1:6">
      <c r="A19" s="86"/>
      <c r="B19" s="85"/>
      <c r="C19" s="116" t="s">
        <v>27</v>
      </c>
      <c r="D19" s="85">
        <f t="shared" si="1"/>
        <v>0</v>
      </c>
      <c r="E19" s="85"/>
      <c r="F19" s="85"/>
    </row>
    <row r="20" customHeight="1" spans="1:6">
      <c r="A20" s="86"/>
      <c r="B20" s="85"/>
      <c r="C20" s="116" t="s">
        <v>28</v>
      </c>
      <c r="D20" s="85">
        <f t="shared" ref="D20:D25" si="2">E20+F20</f>
        <v>20614591.3</v>
      </c>
      <c r="E20" s="74">
        <v>20614591.3</v>
      </c>
      <c r="F20" s="85"/>
    </row>
    <row r="21" customHeight="1" spans="1:6">
      <c r="A21" s="86"/>
      <c r="B21" s="85"/>
      <c r="C21" s="116" t="s">
        <v>29</v>
      </c>
      <c r="D21" s="85">
        <f t="shared" si="2"/>
        <v>0</v>
      </c>
      <c r="E21" s="85"/>
      <c r="F21" s="85"/>
    </row>
    <row r="22" customHeight="1" spans="1:6">
      <c r="A22" s="86"/>
      <c r="B22" s="85"/>
      <c r="C22" s="116" t="s">
        <v>30</v>
      </c>
      <c r="D22" s="85">
        <f t="shared" si="2"/>
        <v>0</v>
      </c>
      <c r="E22" s="85"/>
      <c r="F22" s="85"/>
    </row>
    <row r="23" customHeight="1" spans="1:6">
      <c r="A23" s="86"/>
      <c r="B23" s="85"/>
      <c r="C23" s="116" t="s">
        <v>31</v>
      </c>
      <c r="D23" s="85">
        <f t="shared" si="2"/>
        <v>0</v>
      </c>
      <c r="E23" s="85"/>
      <c r="F23" s="85"/>
    </row>
    <row r="24" customHeight="1" spans="1:6">
      <c r="A24" s="86"/>
      <c r="B24" s="85"/>
      <c r="C24" s="116" t="s">
        <v>32</v>
      </c>
      <c r="D24" s="85">
        <f t="shared" si="2"/>
        <v>0</v>
      </c>
      <c r="E24" s="85"/>
      <c r="F24" s="85"/>
    </row>
    <row r="25" customHeight="1" spans="1:6">
      <c r="A25" s="86"/>
      <c r="B25" s="85"/>
      <c r="C25" s="116" t="s">
        <v>33</v>
      </c>
      <c r="D25" s="85">
        <f t="shared" si="2"/>
        <v>0</v>
      </c>
      <c r="E25" s="85"/>
      <c r="F25" s="85"/>
    </row>
    <row r="26" customHeight="1" spans="1:6">
      <c r="A26" s="86"/>
      <c r="B26" s="85"/>
      <c r="C26" s="116" t="s">
        <v>34</v>
      </c>
      <c r="D26" s="85">
        <f t="shared" ref="D26:D33" si="3">E26+F26</f>
        <v>947871.3</v>
      </c>
      <c r="E26" s="85">
        <f>123531.8+666334.1+158005.4</f>
        <v>947871.3</v>
      </c>
      <c r="F26" s="85"/>
    </row>
    <row r="27" customHeight="1" spans="1:6">
      <c r="A27" s="86"/>
      <c r="B27" s="85"/>
      <c r="C27" s="116" t="s">
        <v>35</v>
      </c>
      <c r="D27" s="85">
        <f t="shared" si="3"/>
        <v>0</v>
      </c>
      <c r="E27" s="85"/>
      <c r="F27" s="85"/>
    </row>
    <row r="28" customHeight="1" spans="1:6">
      <c r="A28" s="86"/>
      <c r="B28" s="85"/>
      <c r="C28" s="116" t="s">
        <v>36</v>
      </c>
      <c r="D28" s="85">
        <f t="shared" si="3"/>
        <v>0</v>
      </c>
      <c r="E28" s="85"/>
      <c r="F28" s="85"/>
    </row>
    <row r="29" customHeight="1" spans="1:6">
      <c r="A29" s="86"/>
      <c r="B29" s="85"/>
      <c r="C29" s="116" t="s">
        <v>37</v>
      </c>
      <c r="D29" s="85">
        <f t="shared" si="3"/>
        <v>0</v>
      </c>
      <c r="E29" s="85"/>
      <c r="F29" s="85"/>
    </row>
    <row r="30" customHeight="1" spans="1:6">
      <c r="A30" s="86"/>
      <c r="B30" s="85"/>
      <c r="C30" s="116" t="s">
        <v>38</v>
      </c>
      <c r="D30" s="85">
        <f t="shared" si="3"/>
        <v>0</v>
      </c>
      <c r="E30" s="85"/>
      <c r="F30" s="85"/>
    </row>
    <row r="31" customHeight="1" spans="1:6">
      <c r="A31" s="86"/>
      <c r="B31" s="85"/>
      <c r="C31" s="116" t="s">
        <v>39</v>
      </c>
      <c r="D31" s="85">
        <f t="shared" si="3"/>
        <v>0</v>
      </c>
      <c r="E31" s="85"/>
      <c r="F31" s="85"/>
    </row>
    <row r="32" customHeight="1" spans="1:6">
      <c r="A32" s="86"/>
      <c r="B32" s="85"/>
      <c r="C32" s="116" t="s">
        <v>40</v>
      </c>
      <c r="D32" s="85">
        <f t="shared" si="3"/>
        <v>0</v>
      </c>
      <c r="E32" s="85"/>
      <c r="F32" s="85"/>
    </row>
    <row r="33" customHeight="1" spans="1:6">
      <c r="A33" s="86"/>
      <c r="B33" s="85"/>
      <c r="C33" s="116" t="s">
        <v>41</v>
      </c>
      <c r="D33" s="85">
        <f t="shared" si="3"/>
        <v>0</v>
      </c>
      <c r="E33" s="85"/>
      <c r="F33" s="85"/>
    </row>
    <row r="34" ht="53" customHeight="1" spans="1:6">
      <c r="A34" s="86" t="s">
        <v>42</v>
      </c>
      <c r="B34" s="85">
        <f>SUM(B6:B33)</f>
        <v>24582825.38</v>
      </c>
      <c r="C34" s="116" t="s">
        <v>43</v>
      </c>
      <c r="D34" s="85">
        <f>SUM(D6:D33)</f>
        <v>24582825.38</v>
      </c>
      <c r="E34" s="85">
        <f>SUM(E6:E33)</f>
        <v>24582825.38</v>
      </c>
      <c r="F34" s="85">
        <f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topLeftCell="A13" workbookViewId="0">
      <selection activeCell="H15" sqref="H15:H16"/>
    </sheetView>
  </sheetViews>
  <sheetFormatPr defaultColWidth="15.6333333333333" defaultRowHeight="25" customHeight="1" outlineLevelCol="4"/>
  <cols>
    <col min="1" max="1" width="15.6333333333333" style="93"/>
    <col min="2" max="2" width="33.45" customWidth="1"/>
    <col min="3" max="4" width="16"/>
  </cols>
  <sheetData>
    <row r="1" customHeight="1" spans="1:1">
      <c r="A1" t="s">
        <v>44</v>
      </c>
    </row>
    <row r="2" customHeight="1" spans="1:5">
      <c r="A2" s="65" t="s">
        <v>45</v>
      </c>
      <c r="B2" s="65"/>
      <c r="C2" s="65"/>
      <c r="D2" s="65"/>
      <c r="E2" s="65"/>
    </row>
    <row r="3" customHeight="1" spans="1:5">
      <c r="A3" s="66" t="s">
        <v>2</v>
      </c>
      <c r="B3" s="65"/>
      <c r="C3" s="65"/>
      <c r="D3" s="65"/>
      <c r="E3" s="79" t="s">
        <v>3</v>
      </c>
    </row>
    <row r="4" customHeight="1" spans="1:5">
      <c r="A4" s="71" t="s">
        <v>46</v>
      </c>
      <c r="B4" s="71"/>
      <c r="C4" s="71" t="s">
        <v>47</v>
      </c>
      <c r="D4" s="71"/>
      <c r="E4" s="71"/>
    </row>
    <row r="5" s="77" customFormat="1" customHeight="1" spans="1:5">
      <c r="A5" s="71" t="s">
        <v>48</v>
      </c>
      <c r="B5" s="71" t="s">
        <v>49</v>
      </c>
      <c r="C5" s="71" t="s">
        <v>50</v>
      </c>
      <c r="D5" s="71" t="s">
        <v>51</v>
      </c>
      <c r="E5" s="71" t="s">
        <v>52</v>
      </c>
    </row>
    <row r="6" customHeight="1" spans="1:5">
      <c r="A6" s="97">
        <v>2080505</v>
      </c>
      <c r="B6" s="112" t="s">
        <v>53</v>
      </c>
      <c r="C6" s="85">
        <f>D6+E6</f>
        <v>1581240</v>
      </c>
      <c r="D6" s="85">
        <f>186820+1057100+337320</f>
        <v>1581240</v>
      </c>
      <c r="E6" s="85"/>
    </row>
    <row r="7" customHeight="1" spans="1:5">
      <c r="A7" s="97">
        <v>2080899</v>
      </c>
      <c r="B7" s="112" t="s">
        <v>54</v>
      </c>
      <c r="C7" s="85">
        <f t="shared" ref="C7:C15" si="0">D7+E7</f>
        <v>82345.6</v>
      </c>
      <c r="D7" s="85">
        <f>75961.6+6384</f>
        <v>82345.6</v>
      </c>
      <c r="E7" s="85"/>
    </row>
    <row r="8" customHeight="1" spans="1:5">
      <c r="A8" s="97">
        <v>2101101</v>
      </c>
      <c r="B8" s="112" t="s">
        <v>55</v>
      </c>
      <c r="C8" s="85">
        <f t="shared" si="0"/>
        <v>43193</v>
      </c>
      <c r="D8" s="85">
        <f>43193</f>
        <v>43193</v>
      </c>
      <c r="E8" s="85"/>
    </row>
    <row r="9" customHeight="1" spans="1:5">
      <c r="A9" s="97">
        <v>2101102</v>
      </c>
      <c r="B9" s="112" t="s">
        <v>56</v>
      </c>
      <c r="C9" s="85">
        <f t="shared" si="0"/>
        <v>317569.9</v>
      </c>
      <c r="D9" s="85">
        <f>263519+54050.9</f>
        <v>317569.9</v>
      </c>
      <c r="E9" s="85"/>
    </row>
    <row r="10" customHeight="1" spans="1:5">
      <c r="A10" s="97">
        <v>2101103</v>
      </c>
      <c r="B10" s="112" t="s">
        <v>57</v>
      </c>
      <c r="C10" s="85">
        <f t="shared" si="0"/>
        <v>996014.28</v>
      </c>
      <c r="D10" s="85">
        <f>102943.2+83422.32+555278.4+122699.16+131671.2</f>
        <v>996014.28</v>
      </c>
      <c r="E10" s="85"/>
    </row>
    <row r="11" customHeight="1" spans="1:5">
      <c r="A11" s="72">
        <v>2140101</v>
      </c>
      <c r="B11" s="73" t="s">
        <v>58</v>
      </c>
      <c r="C11" s="74">
        <f t="shared" si="0"/>
        <v>1303253.4</v>
      </c>
      <c r="D11" s="74">
        <v>1303253.4</v>
      </c>
      <c r="E11" s="74"/>
    </row>
    <row r="12" customHeight="1" spans="1:5">
      <c r="A12" s="72">
        <v>2140106</v>
      </c>
      <c r="B12" s="73" t="s">
        <v>59</v>
      </c>
      <c r="C12" s="74">
        <f t="shared" si="0"/>
        <v>7259395.7</v>
      </c>
      <c r="D12" s="74">
        <f>1392432+8902.5+21752.6+243008.6</f>
        <v>1666095.7</v>
      </c>
      <c r="E12" s="74">
        <v>5593300</v>
      </c>
    </row>
    <row r="13" customHeight="1" spans="1:5">
      <c r="A13" s="72">
        <v>2140112</v>
      </c>
      <c r="B13" s="73" t="s">
        <v>60</v>
      </c>
      <c r="C13" s="74">
        <f t="shared" si="0"/>
        <v>8993042.8</v>
      </c>
      <c r="D13" s="74">
        <f>5834064+43403.1+94123.7+981452</f>
        <v>6953042.8</v>
      </c>
      <c r="E13" s="74">
        <v>2040000</v>
      </c>
    </row>
    <row r="14" customHeight="1" spans="1:5">
      <c r="A14" s="72">
        <v>2140199</v>
      </c>
      <c r="B14" s="73" t="s">
        <v>61</v>
      </c>
      <c r="C14" s="74">
        <f t="shared" si="0"/>
        <v>3058900</v>
      </c>
      <c r="D14" s="74">
        <v>0</v>
      </c>
      <c r="E14" s="74">
        <v>3058900</v>
      </c>
    </row>
    <row r="15" customHeight="1" spans="1:5">
      <c r="A15" s="72">
        <v>2210201</v>
      </c>
      <c r="B15" s="73" t="s">
        <v>62</v>
      </c>
      <c r="C15" s="74">
        <f t="shared" si="0"/>
        <v>947871.3</v>
      </c>
      <c r="D15" s="74">
        <f>123531.8+666334.1+158005.4</f>
        <v>947871.3</v>
      </c>
      <c r="E15" s="74"/>
    </row>
    <row r="16" customHeight="1" spans="1:5">
      <c r="A16" s="113" t="s">
        <v>63</v>
      </c>
      <c r="B16" s="114"/>
      <c r="C16" s="74"/>
      <c r="D16" s="74"/>
      <c r="E16" s="74"/>
    </row>
    <row r="17" customHeight="1" spans="1:5">
      <c r="A17" s="71" t="s">
        <v>8</v>
      </c>
      <c r="B17" s="71"/>
      <c r="C17" s="85">
        <f>SUM(C6:C16)</f>
        <v>24582825.98</v>
      </c>
      <c r="D17" s="85">
        <f>SUM(D6:D16)</f>
        <v>13890625.98</v>
      </c>
      <c r="E17" s="85">
        <f>SUM(E6:E16)</f>
        <v>10692200</v>
      </c>
    </row>
  </sheetData>
  <mergeCells count="4">
    <mergeCell ref="A2:E2"/>
    <mergeCell ref="A4:B4"/>
    <mergeCell ref="C4:E4"/>
    <mergeCell ref="A17:B17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16"/>
  <sheetViews>
    <sheetView topLeftCell="A25" workbookViewId="0">
      <selection activeCell="H17" sqref="H17"/>
    </sheetView>
  </sheetViews>
  <sheetFormatPr defaultColWidth="15.6333333333333" defaultRowHeight="25" customHeight="1" outlineLevelCol="5"/>
  <cols>
    <col min="1" max="1" width="18.2666666666667" style="93" customWidth="1"/>
    <col min="2" max="2" width="15.6333333333333" customWidth="1"/>
    <col min="3" max="4" width="16"/>
  </cols>
  <sheetData>
    <row r="1" customHeight="1" spans="1:1">
      <c r="A1" t="s">
        <v>64</v>
      </c>
    </row>
    <row r="2" customHeight="1" spans="1:6">
      <c r="A2" s="65" t="s">
        <v>65</v>
      </c>
      <c r="B2" s="65"/>
      <c r="C2" s="65"/>
      <c r="D2" s="65"/>
      <c r="E2" s="65"/>
      <c r="F2" s="65"/>
    </row>
    <row r="3" customHeight="1" spans="1:6">
      <c r="A3" s="66" t="s">
        <v>2</v>
      </c>
      <c r="E3" s="79" t="s">
        <v>3</v>
      </c>
      <c r="F3" s="79"/>
    </row>
    <row r="4" customHeight="1" spans="1:6">
      <c r="A4" s="71" t="s">
        <v>66</v>
      </c>
      <c r="B4" s="71"/>
      <c r="C4" s="71" t="s">
        <v>67</v>
      </c>
      <c r="D4" s="71"/>
      <c r="E4" s="71"/>
      <c r="F4" s="77"/>
    </row>
    <row r="5" s="77" customFormat="1" customHeight="1" spans="1:6">
      <c r="A5" s="71" t="s">
        <v>48</v>
      </c>
      <c r="B5" s="71" t="s">
        <v>49</v>
      </c>
      <c r="C5" s="71" t="s">
        <v>8</v>
      </c>
      <c r="D5" s="71" t="s">
        <v>68</v>
      </c>
      <c r="E5" s="71" t="s">
        <v>69</v>
      </c>
      <c r="F5" s="96"/>
    </row>
    <row r="6" ht="32" customHeight="1" spans="1:6">
      <c r="A6" s="97">
        <v>30108</v>
      </c>
      <c r="B6" s="98" t="s">
        <v>70</v>
      </c>
      <c r="C6" s="85">
        <f t="shared" ref="C6:C10" si="0">D6+E6</f>
        <v>1581240</v>
      </c>
      <c r="D6" s="85">
        <f>186820+1057100+337320</f>
        <v>1581240</v>
      </c>
      <c r="E6" s="85"/>
      <c r="F6" s="99"/>
    </row>
    <row r="7" ht="36" customHeight="1" spans="1:6">
      <c r="A7" s="97">
        <v>30399</v>
      </c>
      <c r="B7" s="98" t="s">
        <v>71</v>
      </c>
      <c r="C7" s="85">
        <f t="shared" si="0"/>
        <v>82345.6</v>
      </c>
      <c r="D7" s="85">
        <f>75961.6+6384</f>
        <v>82345.6</v>
      </c>
      <c r="E7" s="85"/>
      <c r="F7" s="99"/>
    </row>
    <row r="8" customHeight="1" spans="1:6">
      <c r="A8" s="100">
        <v>30110</v>
      </c>
      <c r="B8" s="101" t="s">
        <v>72</v>
      </c>
      <c r="C8" s="85">
        <f t="shared" si="0"/>
        <v>360762.9</v>
      </c>
      <c r="D8" s="85">
        <f>43193+317569.9</f>
        <v>360762.9</v>
      </c>
      <c r="E8" s="85"/>
      <c r="F8" s="99"/>
    </row>
    <row r="9" ht="31" customHeight="1" spans="1:6">
      <c r="A9" s="102">
        <v>30111</v>
      </c>
      <c r="B9" s="101" t="s">
        <v>73</v>
      </c>
      <c r="C9" s="85">
        <f t="shared" si="0"/>
        <v>996014.28</v>
      </c>
      <c r="D9" s="85">
        <f>102943.2+83422.32+555278.4+122699.16+131671.2</f>
        <v>996014.28</v>
      </c>
      <c r="E9" s="85"/>
      <c r="F9" s="99"/>
    </row>
    <row r="10" customHeight="1" spans="1:6">
      <c r="A10" s="102">
        <v>30101</v>
      </c>
      <c r="B10" s="103" t="s">
        <v>74</v>
      </c>
      <c r="C10" s="85">
        <f t="shared" si="0"/>
        <v>8234914</v>
      </c>
      <c r="D10" s="85">
        <v>8234914</v>
      </c>
      <c r="E10" s="104"/>
      <c r="F10" s="105"/>
    </row>
    <row r="11" customHeight="1" spans="1:6">
      <c r="A11" s="102">
        <v>30228</v>
      </c>
      <c r="B11" s="103" t="s">
        <v>75</v>
      </c>
      <c r="C11" s="85">
        <f>E11</f>
        <v>135363.1</v>
      </c>
      <c r="D11" s="85"/>
      <c r="E11" s="74">
        <v>135363.1</v>
      </c>
      <c r="F11" s="106"/>
    </row>
    <row r="12" customHeight="1" spans="1:6">
      <c r="A12" s="97">
        <v>30239</v>
      </c>
      <c r="B12" s="103" t="s">
        <v>76</v>
      </c>
      <c r="C12" s="85">
        <v>97440</v>
      </c>
      <c r="D12" s="104"/>
      <c r="E12" s="104">
        <v>97440</v>
      </c>
      <c r="F12" s="105"/>
    </row>
    <row r="13" customHeight="1" spans="1:6">
      <c r="A13" s="107">
        <v>30113</v>
      </c>
      <c r="B13" s="108" t="s">
        <v>62</v>
      </c>
      <c r="C13" s="85">
        <f>D13+E13</f>
        <v>947871.3</v>
      </c>
      <c r="D13" s="85">
        <f>123531.8+666334.1+158005.4</f>
        <v>947871.3</v>
      </c>
      <c r="E13" s="85"/>
      <c r="F13" s="99"/>
    </row>
    <row r="14" customHeight="1" spans="1:6">
      <c r="A14" s="107">
        <v>30112</v>
      </c>
      <c r="B14" s="108" t="s">
        <v>77</v>
      </c>
      <c r="C14" s="85">
        <f>D14+E14</f>
        <v>54711</v>
      </c>
      <c r="D14" s="85">
        <f>2405.4+43403.1+8902.5</f>
        <v>54711</v>
      </c>
      <c r="E14" s="85"/>
      <c r="F14" s="99"/>
    </row>
    <row r="15" customHeight="1" spans="1:6">
      <c r="A15" s="107">
        <v>30299</v>
      </c>
      <c r="B15" s="108" t="s">
        <v>78</v>
      </c>
      <c r="C15" s="85">
        <f>D15+E15</f>
        <v>1399963.8</v>
      </c>
      <c r="D15" s="85"/>
      <c r="E15" s="85">
        <v>1399963.8</v>
      </c>
      <c r="F15" s="99"/>
    </row>
    <row r="16" customHeight="1" spans="1:6">
      <c r="A16" s="109" t="s">
        <v>8</v>
      </c>
      <c r="B16" s="110"/>
      <c r="C16" s="85">
        <f>SUM(C6:C15)</f>
        <v>13890625.98</v>
      </c>
      <c r="D16" s="85">
        <f>SUM(D6:D15)</f>
        <v>12257859.08</v>
      </c>
      <c r="E16" s="85">
        <f>SUM(E6:E15)</f>
        <v>1632766.9</v>
      </c>
      <c r="F16" s="111"/>
    </row>
  </sheetData>
  <mergeCells count="4">
    <mergeCell ref="A2:E2"/>
    <mergeCell ref="A4:B4"/>
    <mergeCell ref="C4:E4"/>
    <mergeCell ref="A16:B1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workbookViewId="0">
      <selection activeCell="H13" sqref="H13"/>
    </sheetView>
  </sheetViews>
  <sheetFormatPr defaultColWidth="15.6333333333333" defaultRowHeight="25" customHeight="1"/>
  <cols>
    <col min="1" max="1" width="14.875" customWidth="1"/>
    <col min="2" max="2" width="15.625" customWidth="1"/>
    <col min="3" max="3" width="12.625" customWidth="1"/>
    <col min="4" max="5" width="13.75" customWidth="1"/>
    <col min="6" max="7" width="12.625" customWidth="1"/>
    <col min="8" max="8" width="15.625" customWidth="1"/>
    <col min="9" max="9" width="12.625" customWidth="1"/>
    <col min="10" max="11" width="13.75" customWidth="1"/>
    <col min="12" max="12" width="10" customWidth="1"/>
  </cols>
  <sheetData>
    <row r="1" customHeight="1" spans="1:1">
      <c r="A1" t="s">
        <v>79</v>
      </c>
    </row>
    <row r="2" ht="34.5" customHeight="1" spans="1:12">
      <c r="A2" s="65" t="s">
        <v>80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customHeight="1" spans="1:12">
      <c r="A3" s="66" t="s">
        <v>2</v>
      </c>
      <c r="L3" s="79" t="s">
        <v>3</v>
      </c>
    </row>
    <row r="4" ht="29.25" customHeight="1" spans="1:12">
      <c r="A4" s="71" t="s">
        <v>81</v>
      </c>
      <c r="B4" s="71"/>
      <c r="C4" s="71"/>
      <c r="D4" s="71"/>
      <c r="E4" s="71"/>
      <c r="F4" s="71"/>
      <c r="G4" s="71" t="s">
        <v>47</v>
      </c>
      <c r="H4" s="71"/>
      <c r="I4" s="71"/>
      <c r="J4" s="71"/>
      <c r="K4" s="71"/>
      <c r="L4" s="71"/>
    </row>
    <row r="5" s="50" customFormat="1" customHeight="1" spans="1:12">
      <c r="A5" s="95" t="s">
        <v>8</v>
      </c>
      <c r="B5" s="95" t="s">
        <v>82</v>
      </c>
      <c r="C5" s="95" t="s">
        <v>83</v>
      </c>
      <c r="D5" s="95"/>
      <c r="E5" s="95"/>
      <c r="F5" s="95" t="s">
        <v>84</v>
      </c>
      <c r="G5" s="95" t="s">
        <v>8</v>
      </c>
      <c r="H5" s="95" t="s">
        <v>82</v>
      </c>
      <c r="I5" s="95" t="s">
        <v>83</v>
      </c>
      <c r="J5" s="95"/>
      <c r="K5" s="95"/>
      <c r="L5" s="95" t="s">
        <v>84</v>
      </c>
    </row>
    <row r="6" s="50" customFormat="1" customHeight="1" spans="1:12">
      <c r="A6" s="95"/>
      <c r="B6" s="95"/>
      <c r="C6" s="95" t="s">
        <v>50</v>
      </c>
      <c r="D6" s="95" t="s">
        <v>85</v>
      </c>
      <c r="E6" s="95" t="s">
        <v>86</v>
      </c>
      <c r="F6" s="95"/>
      <c r="G6" s="95"/>
      <c r="H6" s="95"/>
      <c r="I6" s="95" t="s">
        <v>50</v>
      </c>
      <c r="J6" s="95" t="s">
        <v>85</v>
      </c>
      <c r="K6" s="95" t="s">
        <v>86</v>
      </c>
      <c r="L6" s="95"/>
    </row>
    <row r="7" ht="39" customHeight="1" spans="1:12">
      <c r="A7" s="85">
        <f>B7+C7+F7</f>
        <v>1210000</v>
      </c>
      <c r="B7" s="85">
        <v>60000</v>
      </c>
      <c r="C7" s="85">
        <f>D7+E7</f>
        <v>800000</v>
      </c>
      <c r="D7" s="85">
        <v>0</v>
      </c>
      <c r="E7" s="85">
        <v>800000</v>
      </c>
      <c r="F7" s="85">
        <v>350000</v>
      </c>
      <c r="G7" s="85">
        <f>H7+I7+L7</f>
        <v>560000</v>
      </c>
      <c r="H7" s="85">
        <v>0</v>
      </c>
      <c r="I7" s="85">
        <f>J7+K7</f>
        <v>560000</v>
      </c>
      <c r="J7" s="85">
        <v>0</v>
      </c>
      <c r="K7" s="85">
        <v>560000</v>
      </c>
      <c r="L7" s="85">
        <v>0</v>
      </c>
    </row>
    <row r="8" ht="40.5" customHeight="1" spans="1:1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customHeight="1" spans="1:12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</row>
    <row r="10" ht="26.25" customHeight="1" spans="1:12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B9" sqref="B9"/>
    </sheetView>
  </sheetViews>
  <sheetFormatPr defaultColWidth="15.6333333333333" defaultRowHeight="25" customHeight="1" outlineLevelRow="6" outlineLevelCol="4"/>
  <cols>
    <col min="1" max="1" width="12.45" style="93" customWidth="1"/>
    <col min="2" max="2" width="29.2666666666667" customWidth="1"/>
    <col min="3" max="3" width="11.2666666666667" customWidth="1"/>
    <col min="4" max="4" width="13.9083333333333" customWidth="1"/>
    <col min="5" max="5" width="13.725" customWidth="1"/>
  </cols>
  <sheetData>
    <row r="1" customHeight="1" spans="1:1">
      <c r="A1" t="s">
        <v>87</v>
      </c>
    </row>
    <row r="2" s="92" customFormat="1" ht="47.25" customHeight="1" spans="1:5">
      <c r="A2" s="65" t="s">
        <v>88</v>
      </c>
      <c r="B2" s="65"/>
      <c r="C2" s="65"/>
      <c r="D2" s="65"/>
      <c r="E2" s="65"/>
    </row>
    <row r="3" customHeight="1" spans="1:5">
      <c r="A3" s="66" t="s">
        <v>2</v>
      </c>
      <c r="E3" s="79" t="s">
        <v>3</v>
      </c>
    </row>
    <row r="4" customHeight="1" spans="1:5">
      <c r="A4" s="71" t="s">
        <v>46</v>
      </c>
      <c r="B4" s="71"/>
      <c r="C4" s="71" t="s">
        <v>47</v>
      </c>
      <c r="D4" s="71"/>
      <c r="E4" s="71"/>
    </row>
    <row r="5" s="77" customFormat="1" customHeight="1" spans="1:5">
      <c r="A5" s="71" t="s">
        <v>48</v>
      </c>
      <c r="B5" s="71" t="s">
        <v>49</v>
      </c>
      <c r="C5" s="71" t="s">
        <v>50</v>
      </c>
      <c r="D5" s="71" t="s">
        <v>51</v>
      </c>
      <c r="E5" s="71" t="s">
        <v>52</v>
      </c>
    </row>
    <row r="6" customHeight="1" spans="1:5">
      <c r="A6" s="94"/>
      <c r="B6" s="86"/>
      <c r="C6" s="85"/>
      <c r="D6" s="85"/>
      <c r="E6" s="85"/>
    </row>
    <row r="7" customHeight="1" spans="1:5">
      <c r="A7" s="71" t="s">
        <v>8</v>
      </c>
      <c r="B7" s="71"/>
      <c r="C7" s="85">
        <f>SUM(C6:C6)</f>
        <v>0</v>
      </c>
      <c r="D7" s="85">
        <f>SUM(D6:D6)</f>
        <v>0</v>
      </c>
      <c r="E7" s="85">
        <f>SUM(E6:E6)</f>
        <v>0</v>
      </c>
    </row>
  </sheetData>
  <mergeCells count="4">
    <mergeCell ref="A2:E2"/>
    <mergeCell ref="A4:B4"/>
    <mergeCell ref="C4:E4"/>
    <mergeCell ref="A7:B7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workbookViewId="0">
      <selection activeCell="D19" sqref="D19"/>
    </sheetView>
  </sheetViews>
  <sheetFormatPr defaultColWidth="9" defaultRowHeight="25" customHeight="1" outlineLevelCol="3"/>
  <cols>
    <col min="1" max="1" width="37.45" customWidth="1"/>
    <col min="2" max="2" width="16.9083333333333" customWidth="1"/>
    <col min="3" max="3" width="36.0916666666667" customWidth="1"/>
    <col min="4" max="4" width="17" customWidth="1"/>
  </cols>
  <sheetData>
    <row r="1" customHeight="1" spans="1:1">
      <c r="A1" t="s">
        <v>89</v>
      </c>
    </row>
    <row r="2" ht="40.5" customHeight="1" spans="1:4">
      <c r="A2" s="65" t="s">
        <v>90</v>
      </c>
      <c r="B2" s="65"/>
      <c r="C2" s="65"/>
      <c r="D2" s="65"/>
    </row>
    <row r="3" customHeight="1" spans="1:4">
      <c r="A3" s="66" t="s">
        <v>2</v>
      </c>
      <c r="D3" s="79" t="s">
        <v>3</v>
      </c>
    </row>
    <row r="4" customHeight="1" spans="1:4">
      <c r="A4" s="88" t="s">
        <v>4</v>
      </c>
      <c r="B4" s="88"/>
      <c r="C4" s="88" t="s">
        <v>5</v>
      </c>
      <c r="D4" s="88"/>
    </row>
    <row r="5" customHeight="1" spans="1:4">
      <c r="A5" s="88" t="s">
        <v>6</v>
      </c>
      <c r="B5" s="88" t="s">
        <v>91</v>
      </c>
      <c r="C5" s="88" t="s">
        <v>6</v>
      </c>
      <c r="D5" s="88" t="s">
        <v>91</v>
      </c>
    </row>
    <row r="6" ht="20.15" customHeight="1" spans="1:4">
      <c r="A6" s="89" t="s">
        <v>92</v>
      </c>
      <c r="B6" s="85">
        <f>D34</f>
        <v>24582825.38</v>
      </c>
      <c r="C6" s="89" t="s">
        <v>93</v>
      </c>
      <c r="D6" s="85"/>
    </row>
    <row r="7" ht="20.15" customHeight="1" spans="1:4">
      <c r="A7" s="90" t="s">
        <v>94</v>
      </c>
      <c r="B7" s="85">
        <v>0</v>
      </c>
      <c r="C7" s="89" t="s">
        <v>95</v>
      </c>
      <c r="D7" s="85"/>
    </row>
    <row r="8" ht="20.15" customHeight="1" spans="1:4">
      <c r="A8" s="90"/>
      <c r="B8" s="85"/>
      <c r="C8" s="89" t="s">
        <v>96</v>
      </c>
      <c r="D8" s="85"/>
    </row>
    <row r="9" ht="20.15" customHeight="1" spans="1:4">
      <c r="A9" s="90"/>
      <c r="B9" s="85"/>
      <c r="C9" s="89" t="s">
        <v>97</v>
      </c>
      <c r="D9" s="85"/>
    </row>
    <row r="10" ht="20.15" customHeight="1" spans="1:4">
      <c r="A10" s="90"/>
      <c r="B10" s="85"/>
      <c r="C10" s="89" t="s">
        <v>98</v>
      </c>
      <c r="D10" s="85"/>
    </row>
    <row r="11" ht="20.15" customHeight="1" spans="1:4">
      <c r="A11" s="90"/>
      <c r="B11" s="85"/>
      <c r="C11" s="89" t="s">
        <v>99</v>
      </c>
      <c r="D11" s="85"/>
    </row>
    <row r="12" ht="20.15" customHeight="1" spans="1:4">
      <c r="A12" s="90"/>
      <c r="B12" s="85"/>
      <c r="C12" s="89" t="s">
        <v>100</v>
      </c>
      <c r="D12" s="85"/>
    </row>
    <row r="13" ht="20.15" customHeight="1" spans="1:4">
      <c r="A13" s="90"/>
      <c r="B13" s="85"/>
      <c r="C13" s="89" t="s">
        <v>101</v>
      </c>
      <c r="D13" s="85">
        <f>186820+1057100+75961.6+337320+6384</f>
        <v>1663585.6</v>
      </c>
    </row>
    <row r="14" ht="20.15" customHeight="1" spans="1:4">
      <c r="A14" s="89"/>
      <c r="B14" s="85"/>
      <c r="C14" s="89" t="s">
        <v>102</v>
      </c>
      <c r="D14" s="85"/>
    </row>
    <row r="15" ht="20.15" customHeight="1" spans="1:4">
      <c r="A15" s="89"/>
      <c r="B15" s="85"/>
      <c r="C15" s="89" t="s">
        <v>103</v>
      </c>
      <c r="D15" s="85">
        <f>102943.2+43193+83422.32+263519+555278.4+122699.16+54050.9+131671.2</f>
        <v>1356777.18</v>
      </c>
    </row>
    <row r="16" ht="20.15" customHeight="1" spans="1:4">
      <c r="A16" s="89"/>
      <c r="B16" s="85"/>
      <c r="C16" s="89" t="s">
        <v>104</v>
      </c>
      <c r="D16" s="85"/>
    </row>
    <row r="17" ht="20.15" customHeight="1" spans="1:4">
      <c r="A17" s="89"/>
      <c r="B17" s="85"/>
      <c r="C17" s="89" t="s">
        <v>105</v>
      </c>
      <c r="D17" s="85"/>
    </row>
    <row r="18" ht="20.15" customHeight="1" spans="1:4">
      <c r="A18" s="89"/>
      <c r="B18" s="85"/>
      <c r="C18" s="89" t="s">
        <v>106</v>
      </c>
      <c r="D18" s="85"/>
    </row>
    <row r="19" ht="20.15" customHeight="1" spans="1:4">
      <c r="A19" s="89"/>
      <c r="B19" s="85"/>
      <c r="C19" s="89" t="s">
        <v>107</v>
      </c>
      <c r="D19" s="74">
        <v>20614591.3</v>
      </c>
    </row>
    <row r="20" ht="20.15" customHeight="1" spans="1:4">
      <c r="A20" s="89"/>
      <c r="B20" s="85"/>
      <c r="C20" s="89" t="s">
        <v>108</v>
      </c>
      <c r="D20" s="85"/>
    </row>
    <row r="21" ht="20.15" customHeight="1" spans="1:4">
      <c r="A21" s="89"/>
      <c r="B21" s="85"/>
      <c r="C21" s="89" t="s">
        <v>109</v>
      </c>
      <c r="D21" s="85"/>
    </row>
    <row r="22" ht="20.15" customHeight="1" spans="1:4">
      <c r="A22" s="89"/>
      <c r="B22" s="85"/>
      <c r="C22" s="89" t="s">
        <v>110</v>
      </c>
      <c r="D22" s="85"/>
    </row>
    <row r="23" ht="20.15" customHeight="1" spans="1:4">
      <c r="A23" s="91"/>
      <c r="B23" s="85"/>
      <c r="C23" s="89" t="s">
        <v>111</v>
      </c>
      <c r="D23" s="85"/>
    </row>
    <row r="24" ht="20.15" customHeight="1" spans="1:4">
      <c r="A24" s="91"/>
      <c r="B24" s="85"/>
      <c r="C24" s="89" t="s">
        <v>112</v>
      </c>
      <c r="D24" s="85"/>
    </row>
    <row r="25" ht="20.15" customHeight="1" spans="1:4">
      <c r="A25" s="91"/>
      <c r="B25" s="85"/>
      <c r="C25" s="89" t="s">
        <v>113</v>
      </c>
      <c r="D25" s="85">
        <f>123531.8+666334.1+158005.4</f>
        <v>947871.3</v>
      </c>
    </row>
    <row r="26" ht="20.15" customHeight="1" spans="1:4">
      <c r="A26" s="91"/>
      <c r="B26" s="85"/>
      <c r="C26" s="89" t="s">
        <v>114</v>
      </c>
      <c r="D26" s="85"/>
    </row>
    <row r="27" ht="20.15" customHeight="1" spans="1:4">
      <c r="A27" s="91"/>
      <c r="B27" s="85"/>
      <c r="C27" s="89" t="s">
        <v>115</v>
      </c>
      <c r="D27" s="85"/>
    </row>
    <row r="28" ht="20.15" customHeight="1" spans="1:4">
      <c r="A28" s="91"/>
      <c r="B28" s="85"/>
      <c r="C28" s="89" t="s">
        <v>116</v>
      </c>
      <c r="D28" s="85"/>
    </row>
    <row r="29" ht="20.15" customHeight="1" spans="1:4">
      <c r="A29" s="91"/>
      <c r="B29" s="85"/>
      <c r="C29" s="89" t="s">
        <v>117</v>
      </c>
      <c r="D29" s="85"/>
    </row>
    <row r="30" ht="20.15" customHeight="1" spans="1:4">
      <c r="A30" s="91"/>
      <c r="B30" s="85"/>
      <c r="C30" s="89" t="s">
        <v>118</v>
      </c>
      <c r="D30" s="85"/>
    </row>
    <row r="31" ht="20.15" customHeight="1" spans="1:4">
      <c r="A31" s="91"/>
      <c r="B31" s="85"/>
      <c r="C31" s="89" t="s">
        <v>119</v>
      </c>
      <c r="D31" s="85"/>
    </row>
    <row r="32" ht="20.15" customHeight="1" spans="2:4">
      <c r="B32" s="85"/>
      <c r="C32" s="89" t="s">
        <v>120</v>
      </c>
      <c r="D32" s="85"/>
    </row>
    <row r="33" ht="20.15" customHeight="1" spans="1:4">
      <c r="A33" s="91"/>
      <c r="B33" s="85"/>
      <c r="C33" s="88"/>
      <c r="D33" s="85"/>
    </row>
    <row r="34" ht="20.15" customHeight="1" spans="1:4">
      <c r="A34" s="88" t="s">
        <v>42</v>
      </c>
      <c r="B34" s="85">
        <f>SUM(B7+B6)</f>
        <v>24582825.38</v>
      </c>
      <c r="C34" s="88" t="s">
        <v>43</v>
      </c>
      <c r="D34" s="85">
        <f>SUM(D6:D33)</f>
        <v>24582825.38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workbookViewId="0">
      <selection activeCell="B7" sqref="B7:F7"/>
    </sheetView>
  </sheetViews>
  <sheetFormatPr defaultColWidth="15.6333333333333" defaultRowHeight="25" customHeight="1" outlineLevelRow="6"/>
  <cols>
    <col min="1" max="1" width="14.3666666666667" customWidth="1"/>
    <col min="2" max="2" width="15.725" customWidth="1"/>
    <col min="3" max="4" width="14.3666666666667" customWidth="1"/>
    <col min="5" max="5" width="18.6333333333333" customWidth="1"/>
    <col min="6" max="6" width="19.3666666666667" customWidth="1"/>
    <col min="7" max="7" width="13.5416666666667" customWidth="1"/>
    <col min="8" max="8" width="16.725" customWidth="1"/>
    <col min="9" max="9" width="17.3666666666667" customWidth="1"/>
    <col min="10" max="10" width="14.3666666666667" customWidth="1"/>
    <col min="11" max="11" width="20" customWidth="1"/>
    <col min="12" max="12" width="14.3666666666667" customWidth="1"/>
  </cols>
  <sheetData>
    <row r="1" customHeight="1" spans="1:1">
      <c r="A1" t="s">
        <v>121</v>
      </c>
    </row>
    <row r="2" ht="35.25" customHeight="1" spans="1:12">
      <c r="A2" s="65" t="s">
        <v>122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customHeight="1" spans="1:12">
      <c r="A3" s="66"/>
      <c r="L3" s="87" t="s">
        <v>3</v>
      </c>
    </row>
    <row r="4" s="80" customFormat="1" ht="17.25" customHeight="1" spans="1:12">
      <c r="A4" s="81" t="s">
        <v>123</v>
      </c>
      <c r="B4" s="12" t="s">
        <v>124</v>
      </c>
      <c r="C4" s="12" t="s">
        <v>125</v>
      </c>
      <c r="D4" s="12" t="s">
        <v>126</v>
      </c>
      <c r="E4" s="12" t="s">
        <v>127</v>
      </c>
      <c r="F4" s="12" t="s">
        <v>128</v>
      </c>
      <c r="G4" s="12" t="s">
        <v>129</v>
      </c>
      <c r="H4" s="12" t="s">
        <v>130</v>
      </c>
      <c r="I4" s="12" t="s">
        <v>131</v>
      </c>
      <c r="J4" s="12" t="s">
        <v>132</v>
      </c>
      <c r="K4" s="12" t="s">
        <v>133</v>
      </c>
      <c r="L4" s="12" t="s">
        <v>134</v>
      </c>
    </row>
    <row r="5" s="80" customFormat="1" ht="17.25" customHeight="1" spans="1:12">
      <c r="A5" s="8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="80" customFormat="1" ht="17.25" customHeight="1" spans="1:12">
      <c r="A6" s="83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ht="57" customHeight="1" spans="1:12">
      <c r="A7" s="84" t="s">
        <v>135</v>
      </c>
      <c r="B7" s="74">
        <f>E7</f>
        <v>24582825.38</v>
      </c>
      <c r="C7" s="74"/>
      <c r="D7" s="74"/>
      <c r="E7" s="74">
        <f>F7+G7</f>
        <v>24582825.38</v>
      </c>
      <c r="F7" s="74">
        <v>24582825.38</v>
      </c>
      <c r="G7" s="85">
        <v>0</v>
      </c>
      <c r="H7" s="86"/>
      <c r="I7" s="86"/>
      <c r="J7" s="86"/>
      <c r="K7" s="86"/>
      <c r="L7" s="86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J19" sqref="J19"/>
    </sheetView>
  </sheetViews>
  <sheetFormatPr defaultColWidth="15.6333333333333" defaultRowHeight="25" customHeight="1"/>
  <cols>
    <col min="1" max="1" width="10.375" customWidth="1"/>
    <col min="2" max="2" width="25.375" customWidth="1"/>
    <col min="3" max="3" width="15" customWidth="1"/>
    <col min="4" max="4" width="16.9083333333333" customWidth="1"/>
    <col min="5" max="5" width="17.6333333333333" customWidth="1"/>
    <col min="6" max="6" width="14.6333333333333" customWidth="1"/>
    <col min="7" max="7" width="16.3666666666667" customWidth="1"/>
    <col min="8" max="8" width="14" customWidth="1"/>
    <col min="9" max="9" width="14.125" customWidth="1"/>
  </cols>
  <sheetData>
    <row r="1" customHeight="1" spans="1:1">
      <c r="A1" t="s">
        <v>136</v>
      </c>
    </row>
    <row r="2" ht="31.5" customHeight="1" spans="1:9">
      <c r="A2" s="65" t="s">
        <v>137</v>
      </c>
      <c r="B2" s="65"/>
      <c r="C2" s="65"/>
      <c r="D2" s="65"/>
      <c r="E2" s="65"/>
      <c r="F2" s="65"/>
      <c r="G2" s="65"/>
      <c r="H2" s="65"/>
      <c r="I2" s="65"/>
    </row>
    <row r="3" customHeight="1" spans="1:9">
      <c r="A3" s="66" t="s">
        <v>2</v>
      </c>
      <c r="I3" s="79" t="s">
        <v>3</v>
      </c>
    </row>
    <row r="4" s="64" customFormat="1" customHeight="1" spans="1:9">
      <c r="A4" s="67" t="s">
        <v>46</v>
      </c>
      <c r="B4" s="67"/>
      <c r="C4" s="68" t="s">
        <v>8</v>
      </c>
      <c r="D4" s="69" t="s">
        <v>51</v>
      </c>
      <c r="E4" s="70"/>
      <c r="F4" s="70"/>
      <c r="G4" s="68" t="s">
        <v>52</v>
      </c>
      <c r="H4" s="68"/>
      <c r="I4" s="68"/>
    </row>
    <row r="5" s="64" customFormat="1" ht="36.75" customHeight="1" spans="1:9">
      <c r="A5" s="67" t="s">
        <v>48</v>
      </c>
      <c r="B5" s="67" t="s">
        <v>49</v>
      </c>
      <c r="C5" s="68"/>
      <c r="D5" s="68" t="s">
        <v>50</v>
      </c>
      <c r="E5" s="71" t="s">
        <v>68</v>
      </c>
      <c r="F5" s="71" t="s">
        <v>69</v>
      </c>
      <c r="G5" s="68" t="s">
        <v>50</v>
      </c>
      <c r="H5" s="68" t="s">
        <v>138</v>
      </c>
      <c r="I5" s="68" t="s">
        <v>139</v>
      </c>
    </row>
    <row r="6" customHeight="1" spans="1:9">
      <c r="A6" s="72">
        <v>2080505</v>
      </c>
      <c r="B6" s="73" t="s">
        <v>53</v>
      </c>
      <c r="C6" s="74">
        <f>D6+G6</f>
        <v>1581240</v>
      </c>
      <c r="D6" s="74">
        <f>E6+F6</f>
        <v>1581240</v>
      </c>
      <c r="E6" s="74">
        <f>186820+1057100+337320</f>
        <v>1581240</v>
      </c>
      <c r="F6" s="74"/>
      <c r="G6" s="74"/>
      <c r="H6" s="74"/>
      <c r="I6" s="74"/>
    </row>
    <row r="7" customHeight="1" spans="1:9">
      <c r="A7" s="72">
        <v>2080899</v>
      </c>
      <c r="B7" s="73" t="s">
        <v>54</v>
      </c>
      <c r="C7" s="74">
        <f>D7+G7</f>
        <v>82345.6</v>
      </c>
      <c r="D7" s="74">
        <f t="shared" ref="D7:D16" si="0">E7+F7</f>
        <v>82345.6</v>
      </c>
      <c r="E7" s="74">
        <f>75961.6+6384</f>
        <v>82345.6</v>
      </c>
      <c r="F7" s="74"/>
      <c r="G7" s="74"/>
      <c r="H7" s="74"/>
      <c r="I7" s="74"/>
    </row>
    <row r="8" customHeight="1" spans="1:9">
      <c r="A8" s="72">
        <v>2101101</v>
      </c>
      <c r="B8" s="73" t="s">
        <v>55</v>
      </c>
      <c r="C8" s="74">
        <f t="shared" ref="C7:C15" si="1">D8+G8</f>
        <v>43193</v>
      </c>
      <c r="D8" s="74">
        <f t="shared" si="0"/>
        <v>43193</v>
      </c>
      <c r="E8" s="74">
        <f>43193</f>
        <v>43193</v>
      </c>
      <c r="F8" s="74"/>
      <c r="G8" s="74"/>
      <c r="H8" s="74"/>
      <c r="I8" s="74"/>
    </row>
    <row r="9" customHeight="1" spans="1:9">
      <c r="A9" s="72">
        <v>2101102</v>
      </c>
      <c r="B9" s="73" t="s">
        <v>56</v>
      </c>
      <c r="C9" s="74">
        <f t="shared" si="1"/>
        <v>317569.9</v>
      </c>
      <c r="D9" s="74">
        <f t="shared" si="0"/>
        <v>317569.9</v>
      </c>
      <c r="E9" s="74">
        <f>263519+54050.9</f>
        <v>317569.9</v>
      </c>
      <c r="F9" s="74"/>
      <c r="G9" s="74"/>
      <c r="H9" s="74"/>
      <c r="I9" s="74"/>
    </row>
    <row r="10" customHeight="1" spans="1:9">
      <c r="A10" s="72">
        <v>2101103</v>
      </c>
      <c r="B10" s="73" t="s">
        <v>57</v>
      </c>
      <c r="C10" s="74">
        <f t="shared" si="1"/>
        <v>996014.28</v>
      </c>
      <c r="D10" s="74">
        <f t="shared" si="0"/>
        <v>996014.28</v>
      </c>
      <c r="E10" s="74">
        <f>102943.2+83422.32+555278.4+122699.16+131671.2</f>
        <v>996014.28</v>
      </c>
      <c r="F10" s="74"/>
      <c r="G10" s="74"/>
      <c r="H10" s="74"/>
      <c r="I10" s="74"/>
    </row>
    <row r="11" customHeight="1" spans="1:9">
      <c r="A11" s="72">
        <v>2140101</v>
      </c>
      <c r="B11" s="73" t="s">
        <v>58</v>
      </c>
      <c r="C11" s="74">
        <f t="shared" si="1"/>
        <v>1303253.4</v>
      </c>
      <c r="D11" s="74">
        <f t="shared" si="0"/>
        <v>1303253.4</v>
      </c>
      <c r="E11" s="74">
        <f>1008418+2405.4</f>
        <v>1010823.4</v>
      </c>
      <c r="F11" s="74">
        <v>292430</v>
      </c>
      <c r="G11" s="74"/>
      <c r="H11" s="74"/>
      <c r="I11" s="74"/>
    </row>
    <row r="12" customHeight="1" spans="1:9">
      <c r="A12" s="72">
        <v>2140106</v>
      </c>
      <c r="B12" s="73" t="s">
        <v>59</v>
      </c>
      <c r="C12" s="74">
        <f t="shared" si="1"/>
        <v>7259395.7</v>
      </c>
      <c r="D12" s="74">
        <f t="shared" si="0"/>
        <v>1666095.7</v>
      </c>
      <c r="E12" s="74">
        <v>1401334.5</v>
      </c>
      <c r="F12" s="74">
        <v>264761.2</v>
      </c>
      <c r="G12" s="74">
        <f>H12+I12</f>
        <v>5593300</v>
      </c>
      <c r="H12" s="74">
        <v>5593300</v>
      </c>
      <c r="I12" s="74"/>
    </row>
    <row r="13" customHeight="1" spans="1:9">
      <c r="A13" s="72">
        <v>2140112</v>
      </c>
      <c r="B13" s="73" t="s">
        <v>60</v>
      </c>
      <c r="C13" s="74">
        <f t="shared" si="1"/>
        <v>8993042.2</v>
      </c>
      <c r="D13" s="74">
        <f t="shared" si="0"/>
        <v>6953042.2</v>
      </c>
      <c r="E13" s="74">
        <v>5877467.1</v>
      </c>
      <c r="F13" s="74">
        <v>1075575.1</v>
      </c>
      <c r="G13" s="74">
        <f>H13+I13</f>
        <v>2040000</v>
      </c>
      <c r="H13" s="74"/>
      <c r="I13" s="74">
        <v>2040000</v>
      </c>
    </row>
    <row r="14" customHeight="1" spans="1:9">
      <c r="A14" s="72">
        <v>2140199</v>
      </c>
      <c r="B14" s="73" t="s">
        <v>61</v>
      </c>
      <c r="C14" s="74">
        <f t="shared" si="1"/>
        <v>3058900</v>
      </c>
      <c r="D14" s="74"/>
      <c r="E14" s="74"/>
      <c r="F14" s="74"/>
      <c r="G14" s="74">
        <f>H14+I14</f>
        <v>3058900</v>
      </c>
      <c r="H14" s="74">
        <v>2968900</v>
      </c>
      <c r="I14" s="74">
        <v>90000</v>
      </c>
    </row>
    <row r="15" customHeight="1" spans="1:9">
      <c r="A15" s="72">
        <v>2210201</v>
      </c>
      <c r="B15" s="73" t="s">
        <v>62</v>
      </c>
      <c r="C15" s="74">
        <f t="shared" si="1"/>
        <v>947871.3</v>
      </c>
      <c r="D15" s="74">
        <f t="shared" si="0"/>
        <v>947871.3</v>
      </c>
      <c r="E15" s="74">
        <f>123531.8+666334.1+158005.4</f>
        <v>947871.3</v>
      </c>
      <c r="F15" s="74"/>
      <c r="G15" s="74"/>
      <c r="H15" s="74"/>
      <c r="I15" s="74"/>
    </row>
    <row r="16" customHeight="1" spans="1:9">
      <c r="A16" s="75" t="s">
        <v>8</v>
      </c>
      <c r="B16" s="75"/>
      <c r="C16" s="74">
        <f t="shared" ref="C16:I16" si="2">SUM(C6:C15)</f>
        <v>24582825.38</v>
      </c>
      <c r="D16" s="74">
        <f t="shared" si="2"/>
        <v>13890625.38</v>
      </c>
      <c r="E16" s="74">
        <f t="shared" si="2"/>
        <v>12257859.08</v>
      </c>
      <c r="F16" s="74">
        <f t="shared" si="2"/>
        <v>1632766.3</v>
      </c>
      <c r="G16" s="74">
        <f t="shared" si="2"/>
        <v>10692200</v>
      </c>
      <c r="H16" s="74">
        <f t="shared" si="2"/>
        <v>8562200</v>
      </c>
      <c r="I16" s="74">
        <f t="shared" si="2"/>
        <v>2130000</v>
      </c>
    </row>
    <row r="17" ht="32.25" customHeight="1" spans="1:9">
      <c r="A17" s="76"/>
      <c r="B17" s="76"/>
      <c r="C17" s="76"/>
      <c r="D17" s="76"/>
      <c r="E17" s="76"/>
      <c r="F17" s="76"/>
      <c r="G17" s="76"/>
      <c r="H17" s="76"/>
      <c r="I17" s="76"/>
    </row>
    <row r="18" ht="30.75" customHeight="1" spans="1:9">
      <c r="A18" s="77"/>
      <c r="B18" s="77"/>
      <c r="C18" s="77"/>
      <c r="D18" s="77"/>
      <c r="E18" s="77"/>
      <c r="F18" s="77"/>
      <c r="G18" s="77"/>
      <c r="H18" s="77"/>
      <c r="I18" s="77"/>
    </row>
    <row r="19" customHeight="1" spans="5:6">
      <c r="E19" s="78"/>
      <c r="F19" s="78"/>
    </row>
    <row r="20" customHeight="1" spans="5:6">
      <c r="E20" s="78"/>
      <c r="F20" s="78"/>
    </row>
  </sheetData>
  <mergeCells count="9">
    <mergeCell ref="A2:I2"/>
    <mergeCell ref="A4:B4"/>
    <mergeCell ref="D4:F4"/>
    <mergeCell ref="G4:I4"/>
    <mergeCell ref="A16:B16"/>
    <mergeCell ref="A17:I17"/>
    <mergeCell ref="A18:I18"/>
    <mergeCell ref="C4:C5"/>
    <mergeCell ref="E19:F20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9"/>
  <sheetViews>
    <sheetView tabSelected="1" topLeftCell="A19" workbookViewId="0">
      <selection activeCell="M25" sqref="M25"/>
    </sheetView>
  </sheetViews>
  <sheetFormatPr defaultColWidth="9" defaultRowHeight="13.5"/>
  <cols>
    <col min="1" max="1" width="10" style="2" customWidth="1"/>
    <col min="2" max="2" width="12.625" style="2" customWidth="1"/>
    <col min="3" max="3" width="12" style="2" customWidth="1"/>
    <col min="4" max="4" width="5.5" style="2" customWidth="1"/>
    <col min="5" max="5" width="9" style="2"/>
    <col min="6" max="6" width="15" style="2" customWidth="1"/>
    <col min="7" max="7" width="18.25" style="2" customWidth="1"/>
    <col min="8" max="8" width="14.75" style="2" customWidth="1"/>
    <col min="9" max="9" width="10.875" style="2" customWidth="1"/>
    <col min="10" max="10" width="21" style="2" customWidth="1"/>
    <col min="11" max="11" width="17.2666666666667" style="2" customWidth="1"/>
    <col min="12" max="16384" width="9" style="2"/>
  </cols>
  <sheetData>
    <row r="1" spans="1:11">
      <c r="A1" s="2" t="s">
        <v>140</v>
      </c>
      <c r="B1" s="3"/>
      <c r="C1" s="4"/>
      <c r="D1" s="4"/>
      <c r="E1" s="4"/>
      <c r="F1" s="4"/>
      <c r="G1" s="4"/>
      <c r="H1" s="4"/>
      <c r="I1" s="4"/>
      <c r="J1" s="4"/>
      <c r="K1" s="4"/>
    </row>
    <row r="2" ht="27" spans="1:11">
      <c r="A2" s="5" t="s">
        <v>141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/>
      <c r="E3" s="8"/>
      <c r="F3" s="9"/>
      <c r="G3" s="10"/>
      <c r="H3" s="11"/>
      <c r="I3" s="55"/>
      <c r="J3" s="56" t="s">
        <v>3</v>
      </c>
      <c r="K3" s="56"/>
    </row>
    <row r="4" s="1" customFormat="1" ht="27" customHeight="1" spans="1:11">
      <c r="A4" s="12" t="s">
        <v>142</v>
      </c>
      <c r="B4" s="12" t="s">
        <v>143</v>
      </c>
      <c r="C4" s="12" t="s">
        <v>144</v>
      </c>
      <c r="D4" s="12" t="s">
        <v>145</v>
      </c>
      <c r="E4" s="12" t="s">
        <v>146</v>
      </c>
      <c r="F4" s="12" t="s">
        <v>7</v>
      </c>
      <c r="G4" s="12"/>
      <c r="H4" s="12"/>
      <c r="I4" s="12" t="s">
        <v>147</v>
      </c>
      <c r="J4" s="12" t="s">
        <v>148</v>
      </c>
      <c r="K4" s="12" t="s">
        <v>149</v>
      </c>
    </row>
    <row r="5" s="1" customFormat="1" ht="22.5" customHeight="1" spans="1:11">
      <c r="A5" s="12"/>
      <c r="B5" s="12"/>
      <c r="C5" s="12"/>
      <c r="D5" s="12"/>
      <c r="E5" s="12"/>
      <c r="F5" s="12" t="s">
        <v>50</v>
      </c>
      <c r="G5" s="12" t="s">
        <v>138</v>
      </c>
      <c r="H5" s="12" t="s">
        <v>139</v>
      </c>
      <c r="I5" s="12"/>
      <c r="J5" s="12"/>
      <c r="K5" s="12"/>
    </row>
    <row r="6" s="1" customFormat="1" ht="22.5" customHeight="1" spans="1:11">
      <c r="A6" s="13" t="s">
        <v>8</v>
      </c>
      <c r="B6" s="14"/>
      <c r="C6" s="13"/>
      <c r="D6" s="13"/>
      <c r="E6" s="13"/>
      <c r="F6" s="15">
        <f>SUM(F7:F29)</f>
        <v>10692200</v>
      </c>
      <c r="G6" s="15">
        <f>SUM(G7:G29)</f>
        <v>8562200</v>
      </c>
      <c r="H6" s="15">
        <f>SUM(H7:H29)</f>
        <v>2130000</v>
      </c>
      <c r="I6" s="12"/>
      <c r="J6" s="12"/>
      <c r="K6" s="12"/>
    </row>
    <row r="7" s="2" customFormat="1" ht="27" customHeight="1" spans="1:11">
      <c r="A7" s="16" t="s">
        <v>150</v>
      </c>
      <c r="B7" s="17" t="s">
        <v>151</v>
      </c>
      <c r="C7" s="18" t="s">
        <v>152</v>
      </c>
      <c r="D7" s="18" t="s">
        <v>153</v>
      </c>
      <c r="E7" s="18" t="s">
        <v>154</v>
      </c>
      <c r="F7" s="15">
        <f>G7+H7</f>
        <v>5593300</v>
      </c>
      <c r="G7" s="15">
        <f>5593300</f>
        <v>5593300</v>
      </c>
      <c r="H7" s="15"/>
      <c r="I7" s="57" t="s">
        <v>155</v>
      </c>
      <c r="J7" s="57" t="s">
        <v>156</v>
      </c>
      <c r="K7" s="58" t="s">
        <v>157</v>
      </c>
    </row>
    <row r="8" s="2" customFormat="1" ht="25" customHeight="1" spans="1:11">
      <c r="A8" s="19"/>
      <c r="B8" s="20"/>
      <c r="C8" s="21"/>
      <c r="D8" s="21"/>
      <c r="E8" s="21"/>
      <c r="F8" s="22"/>
      <c r="G8" s="22"/>
      <c r="H8" s="22"/>
      <c r="I8" s="57" t="s">
        <v>158</v>
      </c>
      <c r="J8" s="57" t="s">
        <v>156</v>
      </c>
      <c r="K8" s="58" t="s">
        <v>159</v>
      </c>
    </row>
    <row r="9" s="2" customFormat="1" ht="36" customHeight="1" spans="1:11">
      <c r="A9" s="16" t="s">
        <v>160</v>
      </c>
      <c r="B9" s="17" t="s">
        <v>161</v>
      </c>
      <c r="C9" s="18" t="s">
        <v>152</v>
      </c>
      <c r="D9" s="18" t="s">
        <v>162</v>
      </c>
      <c r="E9" s="18" t="s">
        <v>154</v>
      </c>
      <c r="F9" s="15">
        <v>1000000</v>
      </c>
      <c r="G9" s="15">
        <v>1000000</v>
      </c>
      <c r="H9" s="15"/>
      <c r="I9" s="57" t="s">
        <v>155</v>
      </c>
      <c r="J9" s="57" t="s">
        <v>163</v>
      </c>
      <c r="K9" s="58" t="s">
        <v>164</v>
      </c>
    </row>
    <row r="10" s="2" customFormat="1" ht="31" customHeight="1" spans="1:11">
      <c r="A10" s="19"/>
      <c r="B10" s="20"/>
      <c r="C10" s="21"/>
      <c r="D10" s="21"/>
      <c r="E10" s="21"/>
      <c r="F10" s="22"/>
      <c r="G10" s="22"/>
      <c r="H10" s="22"/>
      <c r="I10" s="57" t="s">
        <v>158</v>
      </c>
      <c r="J10" s="57" t="s">
        <v>163</v>
      </c>
      <c r="K10" s="58" t="s">
        <v>165</v>
      </c>
    </row>
    <row r="11" s="2" customFormat="1" ht="36" customHeight="1" spans="1:11">
      <c r="A11" s="19"/>
      <c r="B11" s="17" t="s">
        <v>166</v>
      </c>
      <c r="C11" s="18" t="s">
        <v>152</v>
      </c>
      <c r="D11" s="18" t="s">
        <v>153</v>
      </c>
      <c r="E11" s="18" t="s">
        <v>154</v>
      </c>
      <c r="F11" s="23">
        <v>1000000</v>
      </c>
      <c r="G11" s="23">
        <v>1000000</v>
      </c>
      <c r="H11" s="15"/>
      <c r="I11" s="57" t="s">
        <v>155</v>
      </c>
      <c r="J11" s="57" t="s">
        <v>167</v>
      </c>
      <c r="K11" s="58" t="s">
        <v>168</v>
      </c>
    </row>
    <row r="12" s="2" customFormat="1" ht="36" customHeight="1" spans="1:11">
      <c r="A12" s="24"/>
      <c r="B12" s="20"/>
      <c r="C12" s="21"/>
      <c r="D12" s="21"/>
      <c r="E12" s="21"/>
      <c r="F12" s="25"/>
      <c r="G12" s="25"/>
      <c r="H12" s="22"/>
      <c r="I12" s="57" t="s">
        <v>158</v>
      </c>
      <c r="J12" s="57" t="s">
        <v>167</v>
      </c>
      <c r="K12" s="58" t="s">
        <v>169</v>
      </c>
    </row>
    <row r="13" s="2" customFormat="1" ht="36" customHeight="1" spans="1:11">
      <c r="A13" s="26" t="s">
        <v>160</v>
      </c>
      <c r="B13" s="27" t="s">
        <v>170</v>
      </c>
      <c r="C13" s="18" t="s">
        <v>152</v>
      </c>
      <c r="D13" s="18" t="s">
        <v>153</v>
      </c>
      <c r="E13" s="18" t="s">
        <v>154</v>
      </c>
      <c r="F13" s="15">
        <v>350000</v>
      </c>
      <c r="G13" s="15">
        <v>350000</v>
      </c>
      <c r="H13" s="15"/>
      <c r="I13" s="57" t="s">
        <v>155</v>
      </c>
      <c r="J13" s="57" t="s">
        <v>171</v>
      </c>
      <c r="K13" s="57" t="s">
        <v>172</v>
      </c>
    </row>
    <row r="14" s="2" customFormat="1" ht="36" customHeight="1" spans="1:11">
      <c r="A14" s="26"/>
      <c r="B14" s="28"/>
      <c r="C14" s="21"/>
      <c r="D14" s="21"/>
      <c r="E14" s="21"/>
      <c r="F14" s="22"/>
      <c r="G14" s="22"/>
      <c r="H14" s="22"/>
      <c r="I14" s="57" t="s">
        <v>158</v>
      </c>
      <c r="J14" s="57" t="s">
        <v>171</v>
      </c>
      <c r="K14" s="57" t="s">
        <v>173</v>
      </c>
    </row>
    <row r="15" s="2" customFormat="1" ht="18" customHeight="1" spans="1:11">
      <c r="A15" s="26"/>
      <c r="B15" s="27" t="s">
        <v>174</v>
      </c>
      <c r="C15" s="18" t="s">
        <v>152</v>
      </c>
      <c r="D15" s="18" t="s">
        <v>162</v>
      </c>
      <c r="E15" s="18" t="s">
        <v>154</v>
      </c>
      <c r="F15" s="23">
        <v>120000</v>
      </c>
      <c r="G15" s="23">
        <v>120000</v>
      </c>
      <c r="H15" s="15"/>
      <c r="I15" s="57" t="s">
        <v>155</v>
      </c>
      <c r="J15" s="59" t="s">
        <v>175</v>
      </c>
      <c r="K15" s="59" t="s">
        <v>176</v>
      </c>
    </row>
    <row r="16" s="2" customFormat="1" ht="36" customHeight="1" spans="1:11">
      <c r="A16" s="26"/>
      <c r="B16" s="29"/>
      <c r="C16" s="30"/>
      <c r="D16" s="30"/>
      <c r="E16" s="30"/>
      <c r="F16" s="31"/>
      <c r="G16" s="31"/>
      <c r="H16" s="32"/>
      <c r="I16" s="57" t="s">
        <v>158</v>
      </c>
      <c r="J16" s="60" t="s">
        <v>175</v>
      </c>
      <c r="K16" s="60" t="s">
        <v>176</v>
      </c>
    </row>
    <row r="17" s="2" customFormat="1" ht="36" customHeight="1" spans="1:11">
      <c r="A17" s="26" t="s">
        <v>177</v>
      </c>
      <c r="B17" s="17" t="s">
        <v>178</v>
      </c>
      <c r="C17" s="18" t="s">
        <v>152</v>
      </c>
      <c r="D17" s="18" t="s">
        <v>162</v>
      </c>
      <c r="E17" s="18" t="s">
        <v>154</v>
      </c>
      <c r="F17" s="15">
        <v>498900</v>
      </c>
      <c r="G17" s="15">
        <v>498900</v>
      </c>
      <c r="H17" s="15"/>
      <c r="I17" s="35" t="s">
        <v>155</v>
      </c>
      <c r="J17" s="60" t="s">
        <v>179</v>
      </c>
      <c r="K17" s="60" t="s">
        <v>180</v>
      </c>
    </row>
    <row r="18" s="2" customFormat="1" ht="36" customHeight="1" spans="1:11">
      <c r="A18" s="26"/>
      <c r="B18" s="33"/>
      <c r="C18" s="30"/>
      <c r="D18" s="30"/>
      <c r="E18" s="30"/>
      <c r="F18" s="32"/>
      <c r="G18" s="32"/>
      <c r="H18" s="32"/>
      <c r="I18" s="57" t="s">
        <v>158</v>
      </c>
      <c r="J18" s="60" t="s">
        <v>179</v>
      </c>
      <c r="K18" s="16" t="s">
        <v>181</v>
      </c>
    </row>
    <row r="19" s="2" customFormat="1" ht="26" customHeight="1" spans="1:11">
      <c r="A19" s="34" t="s">
        <v>182</v>
      </c>
      <c r="B19" s="35" t="s">
        <v>183</v>
      </c>
      <c r="C19" s="36" t="s">
        <v>184</v>
      </c>
      <c r="D19" s="18" t="s">
        <v>162</v>
      </c>
      <c r="E19" s="37" t="s">
        <v>154</v>
      </c>
      <c r="F19" s="38">
        <f>G22+H19</f>
        <v>150000</v>
      </c>
      <c r="G19" s="39"/>
      <c r="H19" s="15">
        <v>150000</v>
      </c>
      <c r="I19" s="57" t="s">
        <v>155</v>
      </c>
      <c r="J19" s="26" t="s">
        <v>185</v>
      </c>
      <c r="K19" s="26" t="s">
        <v>180</v>
      </c>
    </row>
    <row r="20" s="2" customFormat="1" ht="12" customHeight="1" spans="1:11">
      <c r="A20" s="34"/>
      <c r="B20" s="40"/>
      <c r="C20" s="41"/>
      <c r="D20" s="30"/>
      <c r="E20" s="37"/>
      <c r="F20" s="42"/>
      <c r="G20" s="43"/>
      <c r="H20" s="32"/>
      <c r="I20" s="57"/>
      <c r="J20" s="26"/>
      <c r="K20" s="26"/>
    </row>
    <row r="21" s="2" customFormat="1" ht="36" customHeight="1" spans="1:11">
      <c r="A21" s="34"/>
      <c r="B21" s="44"/>
      <c r="C21" s="45"/>
      <c r="D21" s="21"/>
      <c r="E21" s="37"/>
      <c r="F21" s="46"/>
      <c r="G21" s="47"/>
      <c r="H21" s="22"/>
      <c r="I21" s="44" t="s">
        <v>158</v>
      </c>
      <c r="J21" s="26" t="s">
        <v>185</v>
      </c>
      <c r="K21" s="26" t="s">
        <v>181</v>
      </c>
    </row>
    <row r="22" s="2" customFormat="1" ht="36" customHeight="1" spans="1:11">
      <c r="A22" s="26"/>
      <c r="B22" s="48" t="s">
        <v>186</v>
      </c>
      <c r="C22" s="49" t="s">
        <v>184</v>
      </c>
      <c r="D22" s="30" t="s">
        <v>162</v>
      </c>
      <c r="E22" s="50" t="s">
        <v>154</v>
      </c>
      <c r="F22" s="23">
        <v>1000000</v>
      </c>
      <c r="G22" s="32"/>
      <c r="H22" s="23">
        <v>1000000</v>
      </c>
      <c r="I22" s="44" t="s">
        <v>155</v>
      </c>
      <c r="J22" s="61" t="s">
        <v>186</v>
      </c>
      <c r="K22" s="61" t="s">
        <v>180</v>
      </c>
    </row>
    <row r="23" s="2" customFormat="1" ht="36" customHeight="1" spans="1:11">
      <c r="A23" s="26"/>
      <c r="B23" s="51"/>
      <c r="C23" s="52"/>
      <c r="D23" s="30"/>
      <c r="E23" s="50"/>
      <c r="F23" s="25"/>
      <c r="G23" s="32"/>
      <c r="H23" s="25"/>
      <c r="I23" s="44" t="s">
        <v>158</v>
      </c>
      <c r="J23" s="51" t="s">
        <v>186</v>
      </c>
      <c r="K23" s="51" t="s">
        <v>181</v>
      </c>
    </row>
    <row r="24" s="2" customFormat="1" ht="36" customHeight="1" spans="1:11">
      <c r="A24" s="26"/>
      <c r="B24" s="48" t="s">
        <v>187</v>
      </c>
      <c r="C24" s="49" t="s">
        <v>184</v>
      </c>
      <c r="D24" s="18" t="s">
        <v>162</v>
      </c>
      <c r="E24" s="49" t="s">
        <v>154</v>
      </c>
      <c r="F24" s="39">
        <v>300000</v>
      </c>
      <c r="G24" s="15"/>
      <c r="H24" s="39">
        <v>300000</v>
      </c>
      <c r="I24" s="57" t="s">
        <v>155</v>
      </c>
      <c r="J24" s="62" t="s">
        <v>187</v>
      </c>
      <c r="K24" s="62" t="s">
        <v>188</v>
      </c>
    </row>
    <row r="25" s="2" customFormat="1" ht="36" customHeight="1" spans="1:11">
      <c r="A25" s="24"/>
      <c r="B25" s="51"/>
      <c r="C25" s="52"/>
      <c r="D25" s="21"/>
      <c r="E25" s="52"/>
      <c r="F25" s="47"/>
      <c r="G25" s="22"/>
      <c r="H25" s="47"/>
      <c r="I25" s="57" t="s">
        <v>158</v>
      </c>
      <c r="J25" s="24" t="s">
        <v>187</v>
      </c>
      <c r="K25" s="24" t="s">
        <v>189</v>
      </c>
    </row>
    <row r="26" s="2" customFormat="1" ht="24" customHeight="1" spans="1:11">
      <c r="A26" s="53" t="s">
        <v>190</v>
      </c>
      <c r="B26" s="35" t="s">
        <v>191</v>
      </c>
      <c r="C26" s="18" t="s">
        <v>184</v>
      </c>
      <c r="D26" s="18" t="s">
        <v>162</v>
      </c>
      <c r="E26" s="18" t="s">
        <v>154</v>
      </c>
      <c r="F26" s="15">
        <f>G26+H26</f>
        <v>80000</v>
      </c>
      <c r="G26" s="15"/>
      <c r="H26" s="15">
        <v>80000</v>
      </c>
      <c r="I26" s="57" t="s">
        <v>155</v>
      </c>
      <c r="J26" s="57" t="s">
        <v>192</v>
      </c>
      <c r="K26" s="57" t="s">
        <v>193</v>
      </c>
    </row>
    <row r="27" s="2" customFormat="1" ht="21" customHeight="1" spans="1:11">
      <c r="A27" s="54"/>
      <c r="B27" s="44"/>
      <c r="C27" s="21"/>
      <c r="D27" s="21"/>
      <c r="E27" s="21"/>
      <c r="F27" s="22"/>
      <c r="G27" s="22"/>
      <c r="H27" s="22"/>
      <c r="I27" s="57" t="s">
        <v>158</v>
      </c>
      <c r="J27" s="57" t="s">
        <v>192</v>
      </c>
      <c r="K27" s="57" t="s">
        <v>193</v>
      </c>
    </row>
    <row r="28" s="2" customFormat="1" ht="36" customHeight="1" spans="1:11">
      <c r="A28" s="48" t="s">
        <v>182</v>
      </c>
      <c r="B28" s="35" t="s">
        <v>194</v>
      </c>
      <c r="C28" s="18" t="s">
        <v>195</v>
      </c>
      <c r="D28" s="18" t="s">
        <v>162</v>
      </c>
      <c r="E28" s="18" t="s">
        <v>154</v>
      </c>
      <c r="F28" s="15">
        <v>600000</v>
      </c>
      <c r="G28" s="15"/>
      <c r="H28" s="15">
        <v>600000</v>
      </c>
      <c r="I28" s="35" t="s">
        <v>155</v>
      </c>
      <c r="J28" s="48" t="s">
        <v>194</v>
      </c>
      <c r="K28" s="63" t="s">
        <v>196</v>
      </c>
    </row>
    <row r="29" s="2" customFormat="1" ht="36" customHeight="1" spans="1:11">
      <c r="A29" s="51"/>
      <c r="B29" s="44"/>
      <c r="C29" s="21"/>
      <c r="D29" s="21"/>
      <c r="E29" s="21"/>
      <c r="F29" s="22"/>
      <c r="G29" s="22"/>
      <c r="H29" s="22"/>
      <c r="I29" s="61" t="s">
        <v>158</v>
      </c>
      <c r="J29" s="61" t="s">
        <v>194</v>
      </c>
      <c r="K29" s="61" t="s">
        <v>181</v>
      </c>
    </row>
  </sheetData>
  <mergeCells count="96">
    <mergeCell ref="A2:K2"/>
    <mergeCell ref="A3:B3"/>
    <mergeCell ref="J3:K3"/>
    <mergeCell ref="F4:H4"/>
    <mergeCell ref="A4:A5"/>
    <mergeCell ref="A7:A8"/>
    <mergeCell ref="A9:A12"/>
    <mergeCell ref="A19:A21"/>
    <mergeCell ref="A26:A27"/>
    <mergeCell ref="A28:A29"/>
    <mergeCell ref="B4:B5"/>
    <mergeCell ref="B7:B8"/>
    <mergeCell ref="B9:B10"/>
    <mergeCell ref="B11:B12"/>
    <mergeCell ref="B13:B14"/>
    <mergeCell ref="B15:B16"/>
    <mergeCell ref="B17:B18"/>
    <mergeCell ref="B19:B21"/>
    <mergeCell ref="B22:B23"/>
    <mergeCell ref="B24:B25"/>
    <mergeCell ref="B26:B27"/>
    <mergeCell ref="B28:B29"/>
    <mergeCell ref="C4:C5"/>
    <mergeCell ref="C7:C8"/>
    <mergeCell ref="C9:C10"/>
    <mergeCell ref="C11:C12"/>
    <mergeCell ref="C13:C14"/>
    <mergeCell ref="C15:C16"/>
    <mergeCell ref="C17:C18"/>
    <mergeCell ref="C19:C21"/>
    <mergeCell ref="C22:C23"/>
    <mergeCell ref="C24:C25"/>
    <mergeCell ref="C26:C27"/>
    <mergeCell ref="C28:C29"/>
    <mergeCell ref="D4:D5"/>
    <mergeCell ref="D7:D8"/>
    <mergeCell ref="D9:D10"/>
    <mergeCell ref="D11:D12"/>
    <mergeCell ref="D13:D14"/>
    <mergeCell ref="D15:D16"/>
    <mergeCell ref="D17:D18"/>
    <mergeCell ref="D19:D21"/>
    <mergeCell ref="D22:D23"/>
    <mergeCell ref="D24:D25"/>
    <mergeCell ref="D26:D27"/>
    <mergeCell ref="D28:D29"/>
    <mergeCell ref="E4:E5"/>
    <mergeCell ref="E7:E8"/>
    <mergeCell ref="E9:E10"/>
    <mergeCell ref="E11:E12"/>
    <mergeCell ref="E13:E14"/>
    <mergeCell ref="E15:E16"/>
    <mergeCell ref="E17:E18"/>
    <mergeCell ref="E19:E21"/>
    <mergeCell ref="E22:E23"/>
    <mergeCell ref="E24:E25"/>
    <mergeCell ref="E26:E27"/>
    <mergeCell ref="E28:E29"/>
    <mergeCell ref="F7:F8"/>
    <mergeCell ref="F9:F10"/>
    <mergeCell ref="F11:F12"/>
    <mergeCell ref="F13:F14"/>
    <mergeCell ref="F15:F16"/>
    <mergeCell ref="F17:F18"/>
    <mergeCell ref="F19:F21"/>
    <mergeCell ref="F22:F23"/>
    <mergeCell ref="F24:F25"/>
    <mergeCell ref="F26:F27"/>
    <mergeCell ref="F28:F29"/>
    <mergeCell ref="G7:G8"/>
    <mergeCell ref="G9:G10"/>
    <mergeCell ref="G11:G12"/>
    <mergeCell ref="G13:G14"/>
    <mergeCell ref="G15:G16"/>
    <mergeCell ref="G17:G18"/>
    <mergeCell ref="G19:G21"/>
    <mergeCell ref="G24:G25"/>
    <mergeCell ref="G26:G27"/>
    <mergeCell ref="G28:G29"/>
    <mergeCell ref="H7:H8"/>
    <mergeCell ref="H9:H10"/>
    <mergeCell ref="H11:H12"/>
    <mergeCell ref="H13:H14"/>
    <mergeCell ref="H15:H16"/>
    <mergeCell ref="H17:H18"/>
    <mergeCell ref="H19:H21"/>
    <mergeCell ref="H22:H23"/>
    <mergeCell ref="H24:H25"/>
    <mergeCell ref="H26:H27"/>
    <mergeCell ref="H28:H29"/>
    <mergeCell ref="I4:I5"/>
    <mergeCell ref="I19:I20"/>
    <mergeCell ref="J4:J5"/>
    <mergeCell ref="J19:J20"/>
    <mergeCell ref="K4:K5"/>
    <mergeCell ref="K19:K20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Ailisa</cp:lastModifiedBy>
  <dcterms:created xsi:type="dcterms:W3CDTF">2017-01-10T03:02:00Z</dcterms:created>
  <cp:lastPrinted>2018-02-05T07:46:00Z</cp:lastPrinted>
  <dcterms:modified xsi:type="dcterms:W3CDTF">2019-04-04T02:11:42Z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